
<file path=[Content_Types].xml><?xml version="1.0" encoding="utf-8"?>
<Types xmlns="http://schemas.openxmlformats.org/package/2006/content-types">
  <Default Extension="bin" ContentType="application/vnd.openxmlformats-officedocument.spreadsheetml.customProperty"/>
  <Default Extension="jp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rinterSettings/printerSettings2.bin" ContentType="application/vnd.openxmlformats-officedocument.spreadsheetml.printerSettings"/>
  <Override PartName="/xl/printerSettings/printerSettings4.bin" ContentType="application/vnd.openxmlformats-officedocument.spreadsheetml.printerSettings"/>
  <Override PartName="/xl/calcChain.xml" ContentType="application/vnd.openxmlformats-officedocument.spreadsheetml.calcChain+xml"/>
  <Override PartName="/xl/printerSettings/printerSettings1.bin" ContentType="application/vnd.openxmlformats-officedocument.spreadsheetml.printerSettings"/>
  <Override PartName="/docProps/core.xml" ContentType="application/vnd.openxmlformats-package.core-properties+xml"/>
  <Override PartName="/docProps/app.xml" ContentType="application/vnd.openxmlformats-officedocument.extended-properties+xml"/>
  <Override PartName="/xl/printerSettings/printerSettings3.bin" ContentType="application/vnd.openxmlformats-officedocument.spreadsheetml.printerSettings"/>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croda-my.sharepoint.com/personal/zoe_law_croda_com/Documents/ESG - Sustainability/Sustainability Reporting/"/>
    </mc:Choice>
  </mc:AlternateContent>
  <xr:revisionPtr revIDLastSave="0" documentId="8_{079F1283-0C69-47C6-B23F-15EC5C4DB184}" xr6:coauthVersionLast="47" xr6:coauthVersionMax="47" xr10:uidLastSave="{00000000-0000-0000-0000-000000000000}"/>
  <workbookProtection workbookAlgorithmName="SHA-512" workbookHashValue="WjFmNhGKTkdQI40zLF862Oh8n2PqCz1hQWoFG6d5OfbceF7z82c7eo7MyDLGI7ypCFUw9R/YkdGu1trWcYjXpA==" workbookSaltValue="G0SFBP2H7fIWTSLXwBB9RQ==" workbookSpinCount="100000" lockStructure="1"/>
  <bookViews>
    <workbookView xWindow="28680" yWindow="-120" windowWidth="29040" windowHeight="15840" xr2:uid="{55A99ABD-254A-4CC4-B386-9231911E79E1}"/>
  </bookViews>
  <sheets>
    <sheet name="Home" sheetId="30" r:id="rId1"/>
    <sheet name="Financial &gt;" sheetId="15" r:id="rId2"/>
    <sheet name="Sectors" sheetId="20" r:id="rId3"/>
    <sheet name="Income statement" sheetId="21" r:id="rId4"/>
    <sheet name="Cashflow statement" sheetId="22" r:id="rId5"/>
    <sheet name="Balance sheet" sheetId="17" r:id="rId6"/>
    <sheet name="Non-financial &gt;" sheetId="14" r:id="rId7"/>
    <sheet name="Climate" sheetId="23" r:id="rId8"/>
    <sheet name="People &amp; safety" sheetId="7" r:id="rId9"/>
    <sheet name="Environmental Stewardship" sheetId="24" r:id="rId10"/>
    <sheet name="GRI index" sheetId="25" r:id="rId11"/>
    <sheet name="GRI disclosures" sheetId="26" r:id="rId12"/>
    <sheet name="SASB  ISSB" sheetId="27" r:id="rId13"/>
    <sheet name="PAI statement" sheetId="28" r:id="rId14"/>
    <sheet name="Re-statements" sheetId="29" r:id="rId15"/>
  </sheets>
  <definedNames>
    <definedName name="_xlnm.Print_Area" localSheetId="5">'Balance sheet'!$A$1:$G$54</definedName>
    <definedName name="_xlnm.Print_Area" localSheetId="4">'Cashflow statement'!$A$1:$G$44</definedName>
    <definedName name="_xlnm.Print_Area" localSheetId="3">'Income statement'!$A$1:$G$54</definedName>
    <definedName name="_xlnm.Print_Area" localSheetId="2">Sectors!$A$1:$G$54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9" l="1"/>
  <c r="E12" i="29"/>
  <c r="F12" i="29"/>
  <c r="B17" i="29"/>
  <c r="E17" i="29"/>
  <c r="F17" i="29"/>
  <c r="E26" i="29"/>
  <c r="F26" i="29"/>
  <c r="E31" i="29"/>
  <c r="F31" i="29"/>
  <c r="I33" i="24"/>
  <c r="H33" i="24"/>
  <c r="G33" i="24"/>
  <c r="F33" i="24"/>
  <c r="E33" i="24"/>
  <c r="D33" i="24"/>
  <c r="I32" i="24"/>
  <c r="H32" i="24"/>
  <c r="G32" i="24"/>
  <c r="F32" i="24"/>
  <c r="E32" i="24"/>
  <c r="D32" i="24"/>
  <c r="H5" i="24"/>
  <c r="G5" i="24"/>
  <c r="F5" i="24"/>
  <c r="F58" i="23"/>
  <c r="I23" i="23"/>
  <c r="H23" i="23"/>
  <c r="G23" i="23"/>
  <c r="F23" i="23"/>
  <c r="E23" i="23"/>
  <c r="D23" i="23"/>
  <c r="I16" i="23"/>
  <c r="H16" i="23"/>
  <c r="G16" i="23"/>
  <c r="I13" i="23"/>
  <c r="H13" i="23"/>
  <c r="G13" i="23"/>
  <c r="F13" i="23"/>
  <c r="E13" i="23"/>
  <c r="I10" i="23"/>
  <c r="H10" i="23"/>
  <c r="G10" i="23"/>
  <c r="F10" i="23"/>
  <c r="E10" i="23"/>
  <c r="F61" i="20"/>
  <c r="F62" i="20" s="1"/>
  <c r="E61" i="20"/>
  <c r="F59" i="20"/>
  <c r="C59" i="20"/>
  <c r="G58" i="20"/>
  <c r="G59" i="20" s="1"/>
  <c r="F58" i="20"/>
  <c r="E58" i="20"/>
  <c r="C58" i="20"/>
  <c r="D55" i="20"/>
  <c r="G51" i="20"/>
  <c r="F51" i="20"/>
  <c r="C51" i="20"/>
  <c r="C56" i="20" s="1"/>
  <c r="C52" i="20" s="1"/>
  <c r="G47" i="20"/>
  <c r="F47" i="20"/>
  <c r="G46" i="20"/>
  <c r="F46" i="20"/>
  <c r="E46" i="20"/>
  <c r="E47" i="20" s="1"/>
  <c r="D46" i="20"/>
  <c r="D47" i="20" s="1"/>
  <c r="C46" i="20"/>
  <c r="C47" i="20" s="1"/>
  <c r="G44" i="20"/>
  <c r="F44" i="20"/>
  <c r="C44" i="20"/>
  <c r="D43" i="20"/>
  <c r="D58" i="20" s="1"/>
  <c r="D59" i="20" s="1"/>
  <c r="E41" i="20"/>
  <c r="E37" i="20" s="1"/>
  <c r="D41" i="20"/>
  <c r="D37" i="20" s="1"/>
  <c r="C41" i="20"/>
  <c r="C37" i="20"/>
  <c r="E36" i="20"/>
  <c r="E51" i="20" s="1"/>
  <c r="E59" i="20" s="1"/>
  <c r="D36" i="20"/>
  <c r="D51" i="20" s="1"/>
  <c r="D56" i="20" s="1"/>
  <c r="D52" i="20" s="1"/>
  <c r="G32" i="20"/>
  <c r="F32" i="20"/>
  <c r="C32" i="20"/>
  <c r="G31" i="20"/>
  <c r="F31" i="20"/>
  <c r="E31" i="20"/>
  <c r="E32" i="20" s="1"/>
  <c r="D31" i="20"/>
  <c r="D32" i="20" s="1"/>
  <c r="G29" i="20"/>
  <c r="F29" i="20"/>
  <c r="E29" i="20"/>
  <c r="D29" i="20"/>
  <c r="C29" i="20"/>
  <c r="D26" i="20"/>
  <c r="D22" i="20" s="1"/>
  <c r="C26" i="20"/>
  <c r="C22" i="20" s="1"/>
  <c r="D25" i="20"/>
  <c r="C25" i="20"/>
  <c r="F17" i="20"/>
  <c r="E17" i="20"/>
  <c r="D17" i="20"/>
  <c r="C17" i="20"/>
  <c r="G16" i="20"/>
  <c r="G17" i="20" s="1"/>
  <c r="F16" i="20"/>
  <c r="E16" i="20"/>
  <c r="D16" i="20"/>
  <c r="D61" i="20" s="1"/>
  <c r="D62" i="20" s="1"/>
  <c r="C16" i="20"/>
  <c r="C61" i="20" s="1"/>
  <c r="C62" i="20" s="1"/>
  <c r="G14" i="20"/>
  <c r="F14" i="20"/>
  <c r="E14" i="20"/>
  <c r="D14" i="20"/>
  <c r="C14" i="20"/>
  <c r="D11" i="20"/>
  <c r="C11" i="20"/>
  <c r="D10" i="20"/>
  <c r="D7" i="20"/>
  <c r="C7" i="20"/>
  <c r="E62" i="20" l="1"/>
  <c r="G61" i="20"/>
  <c r="G62" i="20" s="1"/>
  <c r="D44" i="20"/>
  <c r="E44"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 Gruchy, Reece</author>
  </authors>
  <commentList>
    <comment ref="B39" authorId="0" shapeId="0" xr:uid="{0710F493-9AD3-40D3-A1EC-B0CC800948A8}">
      <text>
        <r>
          <rPr>
            <b/>
            <sz val="9"/>
            <color indexed="81"/>
            <rFont val="Tahoma"/>
            <family val="2"/>
          </rPr>
          <t>de Gruchy, Reece:</t>
        </r>
        <r>
          <rPr>
            <sz val="9"/>
            <color indexed="81"/>
            <rFont val="Tahoma"/>
            <family val="2"/>
          </rPr>
          <t xml:space="preserve">
transaction in own shares + acquisition of NCI</t>
        </r>
      </text>
    </comment>
  </commentList>
</comments>
</file>

<file path=xl/sharedStrings.xml><?xml version="1.0" encoding="utf-8"?>
<sst xmlns="http://schemas.openxmlformats.org/spreadsheetml/2006/main" count="1087" uniqueCount="805">
  <si>
    <t>Topic</t>
  </si>
  <si>
    <t>Location</t>
  </si>
  <si>
    <t>Energy</t>
  </si>
  <si>
    <t>Emissions intensity</t>
  </si>
  <si>
    <t>Bio-based raw materials</t>
  </si>
  <si>
    <t>Waste management</t>
  </si>
  <si>
    <t>Croda Foundation</t>
  </si>
  <si>
    <t>Supporting local communities</t>
  </si>
  <si>
    <t>Total recordable injury rate (TRIR)</t>
  </si>
  <si>
    <t>Employee headcount</t>
  </si>
  <si>
    <t>Employee contract types</t>
  </si>
  <si>
    <t>Employee diversity</t>
  </si>
  <si>
    <t>Employee turnover</t>
  </si>
  <si>
    <t>Employee share scheme participation</t>
  </si>
  <si>
    <t>Other</t>
  </si>
  <si>
    <t>Principal Adverse Sustainability Impacts Statement</t>
  </si>
  <si>
    <t>Energy consumption across global operations</t>
  </si>
  <si>
    <t>Energy consumption across UK operations</t>
  </si>
  <si>
    <t>UK Scope 1 energy use</t>
  </si>
  <si>
    <t>UK Scope 2 energy use</t>
  </si>
  <si>
    <t>Climate data</t>
  </si>
  <si>
    <t>EMEA</t>
  </si>
  <si>
    <t>North America</t>
  </si>
  <si>
    <t>Latin America</t>
  </si>
  <si>
    <t>Asia</t>
  </si>
  <si>
    <t>Total</t>
  </si>
  <si>
    <t>Production</t>
  </si>
  <si>
    <t>Selling and distribution</t>
  </si>
  <si>
    <t>Permanent employees (%)</t>
  </si>
  <si>
    <t>Temporary employees (%)</t>
  </si>
  <si>
    <t>Full time employees (%)</t>
  </si>
  <si>
    <t>Part time employees (%)</t>
  </si>
  <si>
    <t>17-25 (%)</t>
  </si>
  <si>
    <t>26-35 (%)</t>
  </si>
  <si>
    <t>36-45 (%)</t>
  </si>
  <si>
    <t>46-55 (%)</t>
  </si>
  <si>
    <t>56-65 (%)</t>
  </si>
  <si>
    <t>65+ (%)</t>
  </si>
  <si>
    <t>Board of Directors</t>
  </si>
  <si>
    <t>Female</t>
  </si>
  <si>
    <t xml:space="preserve">Senior Management </t>
  </si>
  <si>
    <t>Male (%)</t>
  </si>
  <si>
    <t>Female (%)</t>
  </si>
  <si>
    <t>All employees</t>
  </si>
  <si>
    <t>Total traning hours</t>
  </si>
  <si>
    <t>Average training hours per employee</t>
  </si>
  <si>
    <t>Non-UK participation (%)</t>
  </si>
  <si>
    <t>UK participation (%)</t>
  </si>
  <si>
    <t>People and safety data</t>
  </si>
  <si>
    <t>Voluntary employee turnover (%)</t>
  </si>
  <si>
    <t>Hours donated through 1% club</t>
  </si>
  <si>
    <t>Grants made</t>
  </si>
  <si>
    <t>Total Recordable Injury Rate</t>
  </si>
  <si>
    <t>Process Safety Total Incident Rate</t>
  </si>
  <si>
    <t>Employees paid a living wage (%)</t>
  </si>
  <si>
    <t xml:space="preserve">UK scope 1 emissions </t>
  </si>
  <si>
    <t>UK scope 2 emissions (market based)</t>
  </si>
  <si>
    <t>UK total scope 1 &amp; scope 2 emissions</t>
  </si>
  <si>
    <t xml:space="preserve">Enery usage: </t>
  </si>
  <si>
    <t>Bio-based content:</t>
  </si>
  <si>
    <t>Land use:</t>
  </si>
  <si>
    <t>Land saved per year more than in 2019</t>
  </si>
  <si>
    <t xml:space="preserve">Land used to grow our crop based raw materials </t>
  </si>
  <si>
    <t>Land saved by use of our crop technologies</t>
  </si>
  <si>
    <t>Water use:</t>
  </si>
  <si>
    <t>Waste management:</t>
  </si>
  <si>
    <t xml:space="preserve">Water discharge: </t>
  </si>
  <si>
    <t>Sites in water stressed areas - water use:</t>
  </si>
  <si>
    <t>Sites in water stressed areas - water discharge:</t>
  </si>
  <si>
    <t>GRI content index</t>
  </si>
  <si>
    <t xml:space="preserve">Statement of use
</t>
  </si>
  <si>
    <t>GRI 1 used</t>
  </si>
  <si>
    <t>GRI 1: Foundation 2021</t>
  </si>
  <si>
    <t xml:space="preserve">GRI STANDARD </t>
  </si>
  <si>
    <t xml:space="preserve">DISCLOSURE </t>
  </si>
  <si>
    <t xml:space="preserve">LOCATION </t>
  </si>
  <si>
    <t xml:space="preserve">GRI 2: General Disclosures 2021
</t>
  </si>
  <si>
    <t>2-1 Organizational details</t>
  </si>
  <si>
    <t>2-2 Entities included in the organization’s sustainability reporting</t>
  </si>
  <si>
    <t>2-3 Reporting period, frequency and contact point</t>
  </si>
  <si>
    <t>2-4 Restatements of information</t>
  </si>
  <si>
    <t>2-5 External assurance</t>
  </si>
  <si>
    <t>2-6 Activities, value chain and other business relationships</t>
  </si>
  <si>
    <t>2-7 Employees</t>
  </si>
  <si>
    <t>2-9 Governance structure and composition</t>
  </si>
  <si>
    <t>2-10 Nomination and selection of the highest governance body</t>
  </si>
  <si>
    <t>2-11 Chair of the highest governance body</t>
  </si>
  <si>
    <t>2-12 Role of the highest governance body in overseeing the management of impacts</t>
  </si>
  <si>
    <t>2-13 Delegation of responsibility for managing impacts</t>
  </si>
  <si>
    <t>2-14 Role of the highest governance body in sustainability reporting</t>
  </si>
  <si>
    <t>2-15 Conflicts of interest</t>
  </si>
  <si>
    <t>2-16 Communication of critical concerns</t>
  </si>
  <si>
    <t>2-17 Collective knowledge of the highest governance body</t>
  </si>
  <si>
    <t>2-18 Evaluation of the performance of the highest governance body</t>
  </si>
  <si>
    <t>2-19 Remuneration policies</t>
  </si>
  <si>
    <t>2-20 Process to determine remuneration</t>
  </si>
  <si>
    <t>2-21 Annual total compensation ratio</t>
  </si>
  <si>
    <t>2-22 Statement on sustainable development strategy</t>
  </si>
  <si>
    <t>2-23 Policy commitments</t>
  </si>
  <si>
    <t>2-24 Embedding policy commitments</t>
  </si>
  <si>
    <t>2-25 Processes to remediate negative impacts</t>
  </si>
  <si>
    <t>2-26 Mechanisms for seeking advice and raising concerns</t>
  </si>
  <si>
    <t>2-27 Compliance with laws and regulations</t>
  </si>
  <si>
    <t>No significant instances of non-compliance with laws and regulations in reportig year</t>
  </si>
  <si>
    <t>2-28 Membership associations</t>
  </si>
  <si>
    <t>2-29 Approach to stakeholder engagement</t>
  </si>
  <si>
    <t xml:space="preserve">GRI 3: Material Topics 2021
</t>
  </si>
  <si>
    <t>3-1 Process to determine material topics</t>
  </si>
  <si>
    <t>Croda 2021 Sustainability Report</t>
  </si>
  <si>
    <t>3-2 List of material topics</t>
  </si>
  <si>
    <t>3-3 Management of material topics</t>
  </si>
  <si>
    <t>GRI 201: Economic Performance 2016</t>
  </si>
  <si>
    <t>201-1 Direct economic value generated and distributed</t>
  </si>
  <si>
    <t>201-2 Financial implications and other risks and opportunities due to climate change</t>
  </si>
  <si>
    <t>201-3 Defined benefit plan obligations and other retirement plans</t>
  </si>
  <si>
    <t>201-4 Financial assistance received from government</t>
  </si>
  <si>
    <t>GRI 202: Market Presence 2016</t>
  </si>
  <si>
    <t>202-1 Ratios of standard entry level wage by gender compared to local minimum wage</t>
  </si>
  <si>
    <t>GRI 204: Procurement Practices 2016</t>
  </si>
  <si>
    <t>204-1 Proportion of spending on local suppliers</t>
  </si>
  <si>
    <t>Information unavailable/incomplete</t>
  </si>
  <si>
    <t>GRI 205: Anti-corruption 2016</t>
  </si>
  <si>
    <t>205-1 Operations assessed for risks related to corruption</t>
  </si>
  <si>
    <t>Group ethics booklet</t>
  </si>
  <si>
    <t>205-2 Communication and training about anti-corruption policies and procedures</t>
  </si>
  <si>
    <t>205-3 Confirmed incidents of corruption and actions taken</t>
  </si>
  <si>
    <t>GRI 206: Anti-competitive Behaviour 2016</t>
  </si>
  <si>
    <t>206-1 Legal actions for anti-competitive behaviour, anti-trust, and monopoly practices</t>
  </si>
  <si>
    <t>None in reporting year</t>
  </si>
  <si>
    <t>GRI 207: Tax 2019</t>
  </si>
  <si>
    <t>207-1 Approach to tax</t>
  </si>
  <si>
    <t>Group tax strategy</t>
  </si>
  <si>
    <t>207-2 Tax governance, control, and risk management</t>
  </si>
  <si>
    <t>207-3 Stakeholder engagement and management of concerns related to tax</t>
  </si>
  <si>
    <t>GRI 301: Materials 2016</t>
  </si>
  <si>
    <t>301-1 Materials used by weight or volume</t>
  </si>
  <si>
    <t>GRI 302: Energy 2016</t>
  </si>
  <si>
    <t>302-1 Energy consumption within the organization</t>
  </si>
  <si>
    <t>302-3 Energy intensity</t>
  </si>
  <si>
    <t>302-4 Reduction of energy consumption</t>
  </si>
  <si>
    <t>GRI 303: Water and Effluents 2018</t>
  </si>
  <si>
    <t>303-1 Interactions with water as a shared resource</t>
  </si>
  <si>
    <t>303-2 Management of water discharge-related impacts</t>
  </si>
  <si>
    <t>303-3 Water withdrawal</t>
  </si>
  <si>
    <t>303-4 Water discharge</t>
  </si>
  <si>
    <t>303-5 Water consumption</t>
  </si>
  <si>
    <t>GRI 304: Biodiversity 2016</t>
  </si>
  <si>
    <t>304-1 Operational sites owned, leased, managed in, or adjacent to, protected areas and areas of high biodiversity value outside protected areas</t>
  </si>
  <si>
    <t>304-2 Significant impacts of activities, products and services on biodiversity</t>
  </si>
  <si>
    <t>GRI 305: Emissions 2016</t>
  </si>
  <si>
    <t>305-1 Direct (Scope 1) GHG emissions</t>
  </si>
  <si>
    <t>305-2 Energy indirect (Scope 2) GHG emissions</t>
  </si>
  <si>
    <t>305-3 Other indirect (Scope 3) GHG emissions</t>
  </si>
  <si>
    <t>305-4 GHG emissions intensity</t>
  </si>
  <si>
    <t>305-5 Reduction of GHG emissions</t>
  </si>
  <si>
    <t>305-7 Nitrogen oxides (NOx), sulphur oxides (SOx), and other significant air emissions</t>
  </si>
  <si>
    <t>GRI 306: Waste 2020</t>
  </si>
  <si>
    <t>306-3 Waste generated</t>
  </si>
  <si>
    <t>306-4 Waste diverted from disposal</t>
  </si>
  <si>
    <t>306-5 Waste directed to disposal</t>
  </si>
  <si>
    <t>GRI 308: Supplier Environmental Assessment 2016</t>
  </si>
  <si>
    <t>308-1 New suppliers that were screened using environmental criteria</t>
  </si>
  <si>
    <t>GRI 401: Employment 2016</t>
  </si>
  <si>
    <t>401-1 New employee hires and employee turnover</t>
  </si>
  <si>
    <t>401-3 Parental leave</t>
  </si>
  <si>
    <t>GRI 403: Occupational Health and Safety 2018</t>
  </si>
  <si>
    <t>403-1 Occupational health and safety management system</t>
  </si>
  <si>
    <t>403-2 Hazard identification, risk assessment, and incident investigation</t>
  </si>
  <si>
    <t>403-3 Occupational health services</t>
  </si>
  <si>
    <t>403-4 Worker participation, consultation, and communication on occupational health and safety</t>
  </si>
  <si>
    <t>403-5 Worker training on occupational health and safety</t>
  </si>
  <si>
    <t>403-6 Promotion of worker health</t>
  </si>
  <si>
    <t>403-9 Work-related injuries</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</si>
  <si>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</si>
  <si>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</si>
  <si>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</si>
  <si>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</si>
  <si>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GRI 405: Diversity and Equal Opportunity 2016</t>
  </si>
  <si>
    <t>405-1 Diversity of governance bodies and employees</t>
  </si>
  <si>
    <t>405-2 Ratio of basic salary and remuneration of women to men</t>
  </si>
  <si>
    <t>GRI 407: Freedom of Association and Collective Bargaining 2016</t>
  </si>
  <si>
    <t>407-1 Operations and suppliers in which the right to freedom of association and collective bargaining may be at risk</t>
  </si>
  <si>
    <t>GRI 408: Child Labour 2016</t>
  </si>
  <si>
    <t>408-1 Operations and suppliers at significant risk for incidents of child labour</t>
  </si>
  <si>
    <t>GRI 409: Forced or Compulsory Labour 2016</t>
  </si>
  <si>
    <t>409-1 Operations and suppliers at significant risk for incidents of forced or compulsory labour</t>
  </si>
  <si>
    <t>GRI 413: Local Communities 2016</t>
  </si>
  <si>
    <t>413-1 Operations with local community engagement, impact assessments, and development programs</t>
  </si>
  <si>
    <t>GRI 415: Public Policy 2016</t>
  </si>
  <si>
    <t>415-1 Political contributions</t>
  </si>
  <si>
    <t>GRI 416: Customer Health and Safety 2016</t>
  </si>
  <si>
    <t>416-1 Assessment of the health and safety impacts of product and service categories</t>
  </si>
  <si>
    <t xml:space="preserve">Health and Safety impacts have been assessed for 100% of significant product and service categories.
</t>
  </si>
  <si>
    <t>416-2 Incidents of non-compliance concerning the health and safety impacts of products and services</t>
  </si>
  <si>
    <t xml:space="preserve">No significant instances of non-compliance with regulations relating to health and safety impacts of products and services in the reporting year. </t>
  </si>
  <si>
    <t>GRI 417: Marketing and Labelling 2016</t>
  </si>
  <si>
    <t>417-1 Requirements for product and service information and labelling</t>
  </si>
  <si>
    <t>417-2 Incidents of non-compliance concerning product and service information and labelling</t>
  </si>
  <si>
    <t>417-3 Incidents of non-compliance concerning marketing communications</t>
  </si>
  <si>
    <t xml:space="preserve">No significant instances of non-compliance with regulations relating to marketing communications in the reporting year. </t>
  </si>
  <si>
    <t>GRI 418: Customer Privacy 2016</t>
  </si>
  <si>
    <t>418-1 Substantiated complaints concerning breaches of customer privacy and losses of customer data</t>
  </si>
  <si>
    <t>GRI additional disclosures</t>
  </si>
  <si>
    <t xml:space="preserve">The GRI Context index provides references to the locations in our Sustainability Report, Annual Report and Accounts or other online content that address the relevant GRI standard. The information presented below provides additional information beyond these references to satsify the further requirements. </t>
  </si>
  <si>
    <t>3-2 List of Material Topics</t>
  </si>
  <si>
    <t>Stakeholder Priorities</t>
  </si>
  <si>
    <t>Key</t>
  </si>
  <si>
    <t>Croda Material Area</t>
  </si>
  <si>
    <t>GRI Topic</t>
  </si>
  <si>
    <t>Customer</t>
  </si>
  <si>
    <t>Investor</t>
  </si>
  <si>
    <t>Supplier</t>
  </si>
  <si>
    <t>Employees</t>
  </si>
  <si>
    <t>Active monitoring or emerging</t>
  </si>
  <si>
    <t>Climate Action</t>
  </si>
  <si>
    <t>GRI 302
GRI 305</t>
  </si>
  <si>
    <t>Central agenda</t>
  </si>
  <si>
    <t>Product Innovation</t>
  </si>
  <si>
    <t>GRI 301</t>
  </si>
  <si>
    <t>Top of mind</t>
  </si>
  <si>
    <t>Our People</t>
  </si>
  <si>
    <t>GRI 401
GRI 402</t>
  </si>
  <si>
    <t>Environmental Stewardship</t>
  </si>
  <si>
    <t>GRI 303
GRI 306</t>
  </si>
  <si>
    <t>Supplier Partnership</t>
  </si>
  <si>
    <t>GRI 204
GRI 308</t>
  </si>
  <si>
    <t>Process Safety</t>
  </si>
  <si>
    <t>GRI 403</t>
  </si>
  <si>
    <t>Product Stewardship</t>
  </si>
  <si>
    <t>GRI 416
GRI 417</t>
  </si>
  <si>
    <t>Customer Intimacy</t>
  </si>
  <si>
    <t>GRI 418</t>
  </si>
  <si>
    <t>Health, Safety and Wellbeing</t>
  </si>
  <si>
    <t>GRI 403
GRI 416</t>
  </si>
  <si>
    <t>Responsible Business</t>
  </si>
  <si>
    <t>GRI 205
GRI 206
GRI 207
GRI 407
GRI 408
GRI 409
GRI 415</t>
  </si>
  <si>
    <t>Growing Business for Good</t>
  </si>
  <si>
    <t>GRI 201
GRI 413</t>
  </si>
  <si>
    <t>Diversity and Inclusion</t>
  </si>
  <si>
    <t>GRI 405
GRI 406</t>
  </si>
  <si>
    <t>Global Change Preparedness</t>
  </si>
  <si>
    <t>-</t>
  </si>
  <si>
    <t xml:space="preserve">Knowledge Management </t>
  </si>
  <si>
    <t>GRI 404</t>
  </si>
  <si>
    <t>Community Education and Improvement</t>
  </si>
  <si>
    <t>GRI 413</t>
  </si>
  <si>
    <t>Biodiversity</t>
  </si>
  <si>
    <t>GRI 304</t>
  </si>
  <si>
    <t>New Material Issues identified through stakeholder engagement</t>
  </si>
  <si>
    <t>Circular economy</t>
  </si>
  <si>
    <t>205-2</t>
  </si>
  <si>
    <t>302-3</t>
  </si>
  <si>
    <t>Croda</t>
  </si>
  <si>
    <t>Energy Intensity Ratio</t>
  </si>
  <si>
    <t>304-1</t>
  </si>
  <si>
    <t>0 sites in or adjacent to protected areas, or in areas of high biodiversity according to the Ramsar Convention on Wetlands and UNESCO World Heritage Sites.</t>
  </si>
  <si>
    <t>We are managing the environmental impact of these sites at a local level and setting targets to ensure that we minimise our impact on the environment by effectively managing the material business risk of Environmental Impact.</t>
  </si>
  <si>
    <t>Our operation at Shiga is near to Biwa-ko, the largest freshwater lake in Japan, which is designated as a UNESCO Ramsar Wetland. The river Uryu is next to the site and leads to Biwa-ko. We have a local team in place that continually monitors our water usage and effluent discharge. Our management teams and SHE experts are working hard at Shiga to reduce our water usage, which will reduce our local environmental impact. A team from the site also volunteers every year to help manage the river weeds along the Uryu to support local biodiversity.</t>
  </si>
  <si>
    <t>305-7a</t>
  </si>
  <si>
    <t>Other significant air emissions [kg]</t>
  </si>
  <si>
    <t xml:space="preserve">Volatile organic compounds (VOC) </t>
  </si>
  <si>
    <t>401-3</t>
  </si>
  <si>
    <t>Number of Employees</t>
  </si>
  <si>
    <t>Male</t>
  </si>
  <si>
    <t>Maternity leave</t>
  </si>
  <si>
    <t>Paternity leave</t>
  </si>
  <si>
    <t>Shared paternity leave</t>
  </si>
  <si>
    <t>Adoption leave</t>
  </si>
  <si>
    <t>Time off for dependants</t>
  </si>
  <si>
    <t>403-1</t>
  </si>
  <si>
    <t xml:space="preserve">We are transitioning from OHSAS 18001 to ISO45001. Our established manufacturing sites around the world are certified to a standard for safety management;  OHSAS 18001 or ISO4500. All candidate sites have a target to achieve certification within 3 years of acquisition. The new standard applies to all employees and contractors where we control the workplace. For workplaces that we do not control, the management system only applies to our employees. </t>
  </si>
  <si>
    <t>403-2</t>
  </si>
  <si>
    <t xml:space="preserve">All locations in Croda are governed by Croda International plc Safety, Health and Environment Policy Statement which sets out principles to be adopted by all locations to prevent ill health, injury and harm to the environment. This is underpinned by the Croda Group SHE Manual which sets out specific requirements for Safety, Health and Environmental Management Systems at our global locations. This is based on the requirements of relevant standards; For Health and Safety - originally OHSAS 18001 now transitioning to ISO45001; For Environment - ISO14001. This includes all processes for hazard identification, risk assessment and incident investigation. The quality of these processes and their implimentation is subject to compliance audit by local SHE expertise, audit by Croda Group SHE Specialists on a risk basis and external accreditation for our qualifying sites. </t>
  </si>
  <si>
    <t xml:space="preserve">Croda supports an open reporting culture as set out in our Code of Conduct. </t>
  </si>
  <si>
    <t>Croda Code of Conduct</t>
  </si>
  <si>
    <t>Where an individual feels unable to report issues to local management then alternative processes are set out in our Whistleblowing Policy.</t>
  </si>
  <si>
    <t>Croda Whistleblowing Policy</t>
  </si>
  <si>
    <t>403-4</t>
  </si>
  <si>
    <t xml:space="preserve">The Group SHE Manual, aligned with OHSAS 18001 / ISO45001, requires local Safety, Health and Environmental Management systems to implement procedures to secure worker participation in risk assessment, incident investigation, development of SHE policies, consultation on changes affecting health and safety and representation on SHE matters. </t>
  </si>
  <si>
    <t>403-5</t>
  </si>
  <si>
    <t>403-6</t>
  </si>
  <si>
    <t xml:space="preserve">All employees are covered by our Group Policy on Health Promotion and Monitoring. Beyond this a range of health care benefits are available in many of our locations globally. From 2022 all UK based employees benefit from membership of Bupa private healthcare provided free of charge for employees and subsidised for family members. </t>
  </si>
  <si>
    <t>Croda Group Policy on Health Promotion and Monitoring</t>
  </si>
  <si>
    <t xml:space="preserve">403-9 </t>
  </si>
  <si>
    <t>Employees only</t>
  </si>
  <si>
    <t>Supervised contractors</t>
  </si>
  <si>
    <t>Combined (TRIR)</t>
  </si>
  <si>
    <t>Croda reports TRIR in line with OSHA standards.  All workers defined by OSHA as employees or supervised contractors have been included in this metric. TRIR is based on 200,000 hours worked.</t>
  </si>
  <si>
    <t>There have been no fatalities as a result of work-related injury in the reporting period.</t>
  </si>
  <si>
    <t>404-3</t>
  </si>
  <si>
    <t xml:space="preserve">Annual reviews of performance are conducted during Q1 of the reporting year. </t>
  </si>
  <si>
    <t>417-1</t>
  </si>
  <si>
    <t>a. Types of information required by the organization’s procedures for product and service information and labeling:</t>
  </si>
  <si>
    <t xml:space="preserve">i. The sourcing of components of the product or service; </t>
  </si>
  <si>
    <t>Yes</t>
  </si>
  <si>
    <t xml:space="preserve">ii. Content, particularly with regard to substances that might produce an environmental or social impact; </t>
  </si>
  <si>
    <t xml:space="preserve">iii. Safe use of the product or service; </t>
  </si>
  <si>
    <t xml:space="preserve">iv. Disposal of the product and environmental or social impacts; </t>
  </si>
  <si>
    <t xml:space="preserve">b. Percentage of significant product or service categories covered by and assessed for compliance with such procedures. </t>
  </si>
  <si>
    <t xml:space="preserve">Principal Adverse Sustainability Impacts Statement
</t>
  </si>
  <si>
    <t xml:space="preserve">COMPANY NAME: </t>
  </si>
  <si>
    <t>Croda International plc</t>
  </si>
  <si>
    <t>Adverse sustainability indicator</t>
  </si>
  <si>
    <t>Metric</t>
  </si>
  <si>
    <t>CLIMATE AND OTHER ENVIRONMENT-RELATED INDICATORS</t>
  </si>
  <si>
    <t>Greenhouse gas emissions</t>
  </si>
  <si>
    <t>1. GHG emissions</t>
  </si>
  <si>
    <t>Scope 1 GHG emissions (in tonnes)</t>
  </si>
  <si>
    <t>Scope 2 GHG emissions (in tonnes)</t>
  </si>
  <si>
    <t>Scope 3 GHG emissions (in tonnes)</t>
  </si>
  <si>
    <t>Total GHG emissions (sum of scope 1, 2 &amp; 3)</t>
  </si>
  <si>
    <t>2. GHG intensity</t>
  </si>
  <si>
    <t>GHG emissions per $M of sales (scope 1 &amp; 2)</t>
  </si>
  <si>
    <t>3. Exposure to companies active in the fossil fuel sector</t>
  </si>
  <si>
    <t>% of revenues directly linked to fossil fuel exploration, mining, extraction, refining or distribution (including transportation, storage and trade)</t>
  </si>
  <si>
    <t>4. Share of non renewable energy consumption &amp; production</t>
  </si>
  <si>
    <t>Share of non renewable energy consumption and non renewable energy production of company from non renewable energy sources compared to renewable energy sources, expressed as a % of total energy sources</t>
  </si>
  <si>
    <t>5. Energy consumption intensity per high impact climate sector (1)</t>
  </si>
  <si>
    <t>Energy consumption in GWh per million $ of revenue of company, per high impact climate sector (1)</t>
  </si>
  <si>
    <t>Not disclosed</t>
  </si>
  <si>
    <t>6. Carbon emission reduction initiatives</t>
  </si>
  <si>
    <t>Carbon emission reduction initiatives aimed at aligning with the Paris Agreement (Y/N)</t>
  </si>
  <si>
    <t>7. Activities negatively affecting biodiversity-sensitive areas</t>
  </si>
  <si>
    <t>% of revenues from sites/operations located in or near to biodiversity-sensitive areas where activities of the company negatively affect those areas</t>
  </si>
  <si>
    <t>Impacts and dependencies nature work underway to understand this fully. We have set an ambition to be Net Nature Positive by 2030</t>
  </si>
  <si>
    <t>Water</t>
  </si>
  <si>
    <t>8. Emissions to water</t>
  </si>
  <si>
    <t>Tonnes of emissions of nitrates, phosphate and pesticides to water generated by company</t>
  </si>
  <si>
    <t>Waste</t>
  </si>
  <si>
    <t>9. Hazardous waste and radioactive waste ratio</t>
  </si>
  <si>
    <t>INDICATORS FOR SOCIAL AND EMPLOYEE, RESPECT FOR HUMAN RIGHTS, ANTI-CORRUPTION AND ANTI-BRIBERY MATTERS</t>
  </si>
  <si>
    <t>Social and employee matters</t>
  </si>
  <si>
    <t>10. Violations of UN Global Compact principles and Organisation for Economic Cooperation and Development (OECD) Guidelines for Multinational Enterprises</t>
  </si>
  <si>
    <t>Violations of the UNGC principles or OECD Guidelines for Multinational Enterprises over the past 3 years (Y/N)</t>
  </si>
  <si>
    <t>No</t>
  </si>
  <si>
    <t>11. Lack of processes and compliance mechanisms to monitor compliance with UN Global Compact principles and OECD Guidelines for Multinational Enterprises</t>
  </si>
  <si>
    <t>Policies to monitor compliance with the UNGC principles or OECD Guidelines for Multinational Enterprises or grievance/complaints handling mechanisms to address violations of the UNGC principles or OECD Guidelines for Multinational Enterprises (Y/N)</t>
  </si>
  <si>
    <t>12. Unadjusted gender pay gap</t>
  </si>
  <si>
    <t>Difference between average gross hourly earnings of male paid employees and of female paid employees as a % of average gross hourly earnings of male paid employees</t>
  </si>
  <si>
    <t>13. Gender diversity</t>
  </si>
  <si>
    <t>Board gender diversity: Ratio of female to male board members in company, expressed as a percentage of all board members</t>
  </si>
  <si>
    <t>Management gender diversity: Ratio of female to male in the company executive team, expressed as a percentage of all executive team members</t>
  </si>
  <si>
    <t>Firm gender diversity: Ratio of female to male staff members in company, expressed as a percentage of all staff members</t>
  </si>
  <si>
    <t>14. Exposure to controversial weapons (anti-personnel mines, cluster munitions, chemical weapons and biological weapons)</t>
  </si>
  <si>
    <t>Does the company manufacture or sell controversial weapons (Y/N)</t>
  </si>
  <si>
    <t>15. Convictions and fines for violation of anti-corruption and anti-bribery laws</t>
  </si>
  <si>
    <t>Numbers of convictions and amounts of fines for violations of anti-corruption and anti-bribery laws by company over the past 3 years</t>
  </si>
  <si>
    <t>Zero</t>
  </si>
  <si>
    <t>TCFD STATUS (TASKFORCE ON CLIMATE-RELATED FINANCIAL DISCLOSURES)</t>
  </si>
  <si>
    <t>TCFD</t>
  </si>
  <si>
    <t>16. Climate-related financial information disclosure</t>
  </si>
  <si>
    <t>(1) High impact activities cover: agriculture, forestry &amp; fishing ; mining &amp; quarrying ; manufacture of any goods ; electricity, gas, steam &amp; air conditioning supply ; water supply, sewerage, waste management &amp; remediation activities ; construction ; wholesale &amp; retail trade and repair of motor vehicles &amp; motorcycles ; transportation &amp; storage ; real estate. For more detailed list of activities in scope, please refer to Regulation (EC) No 1893/2006 of the European Parliament and of the Council of 20 December 2006</t>
  </si>
  <si>
    <r>
      <t xml:space="preserve">Tonnes of hazardous waste and </t>
    </r>
    <r>
      <rPr>
        <sz val="10"/>
        <rFont val="Calibri"/>
        <family val="2"/>
        <scheme val="minor"/>
      </rPr>
      <t>radioactive waste</t>
    </r>
    <r>
      <rPr>
        <sz val="10"/>
        <rFont val="Arial"/>
        <family val="2"/>
      </rPr>
      <t xml:space="preserve"> generated by company</t>
    </r>
  </si>
  <si>
    <t>Accounting Metric</t>
  </si>
  <si>
    <t>Category</t>
  </si>
  <si>
    <t>Unit of Measure</t>
  </si>
  <si>
    <t>Code</t>
  </si>
  <si>
    <t>Greenhouse Gas Emissions</t>
  </si>
  <si>
    <t>Gross global Scope 1 emissions, percentage covered under emissions-limiting regulations</t>
  </si>
  <si>
    <t>Quantitative</t>
  </si>
  <si>
    <t>Metric tons (t) CO₂-e,
Percentage (%)</t>
  </si>
  <si>
    <t>RT-CH-110a.1</t>
  </si>
  <si>
    <t>Discussion of long-term and short-term strategy or plan to manage Scope 1 emissions, emissions reduction targets, and an analysis of performance against those targets</t>
  </si>
  <si>
    <t>Discussion and Analysis</t>
  </si>
  <si>
    <t>n/a</t>
  </si>
  <si>
    <t>RT-CH-110a.2</t>
  </si>
  <si>
    <t>Air Quality</t>
  </si>
  <si>
    <t>Air emissions of the following pollutants: (1) NOX (excluding N2O), (2) SOX, (3) volatile organic compounds (VOCs), and (4) hazardous air pollutants (HAPs)</t>
  </si>
  <si>
    <t>Metric tons (t)</t>
  </si>
  <si>
    <t>RT-CH-120a.1</t>
  </si>
  <si>
    <t>Energy Management</t>
  </si>
  <si>
    <t xml:space="preserve">(1) Total energy consumed, (2) percentage grid electricity, (3) percentage renewable, (4) total self-generated energy </t>
  </si>
  <si>
    <t>Gigajoules (GJ),
Percentage (%)</t>
  </si>
  <si>
    <t xml:space="preserve">RT-CH-130a.1
</t>
  </si>
  <si>
    <t>Water Management</t>
  </si>
  <si>
    <t>Thousand cubic meters (m³),
Percentage (%)</t>
  </si>
  <si>
    <t>RT-CH-140a.1</t>
  </si>
  <si>
    <t>Number of incidents of non-compliance associated with water quality permits, standards, and regulations</t>
  </si>
  <si>
    <t>Number</t>
  </si>
  <si>
    <t>RT-CH-140a.2</t>
  </si>
  <si>
    <t>Description of water management risks and discussion of strategies and practices to mitigate those risks</t>
  </si>
  <si>
    <t>RT-CH-140a.3</t>
  </si>
  <si>
    <t>Hazardous Waste Management</t>
  </si>
  <si>
    <t>Metric tons (t),
Percentage (%)</t>
  </si>
  <si>
    <t xml:space="preserve">RT-CH-150a.1
</t>
  </si>
  <si>
    <t>Community Relations</t>
  </si>
  <si>
    <t>Discussion of engagement processes to manage risks and opportunities associated with community interests</t>
  </si>
  <si>
    <t>RT-CH-210a.1</t>
  </si>
  <si>
    <t>As part of our CAPEX approval process, all significant CAPEX projects must undertake a sustainability impact assessment, which includes a consideration of community impacts. Our employees are able to use 1% of their working hours to volunteer within the local communities around our sites. For many of our sites we have regular community engagement mechanisms in place</t>
  </si>
  <si>
    <t>Workforce Health &amp; Safety</t>
  </si>
  <si>
    <t>(1) Total recordable incident rate (TRIR) and (2) fatality rate for (a) direct employees and (b) contract employees</t>
  </si>
  <si>
    <t>Rate</t>
  </si>
  <si>
    <t>RT-CH-320a.1</t>
  </si>
  <si>
    <t>Description of efforts to assess, monitor, and reduce exposure of employees and contract workers to long-term (chronic) health risks</t>
  </si>
  <si>
    <t>RT-CH-320a.2</t>
  </si>
  <si>
    <t>We are transitioning from OHSAS 18001 to ISO45001.Our established manufacturing sites around the world are certified to a standard for safety management;  OHSAS 18001 or ISO4500. All candidate sites have a target to achieve certification within 3 years of acquisition. The new standard applies to all employees and contractors where we control the workplace. For workplaces that we do not control, the management system only applies to our employees. 
See also our Group Policy on Health Promotion and Monitoring Group Policy on Health Promotion and Monioring:</t>
  </si>
  <si>
    <t>Group Policy on Health Promotion and Monitoring</t>
  </si>
  <si>
    <t>Product Design for Use-phase Efficiency</t>
  </si>
  <si>
    <t>Reporting currency</t>
  </si>
  <si>
    <t>RT-CH-410a.1</t>
  </si>
  <si>
    <t>Safety &amp; Environmental Stewardship of Chemicals</t>
  </si>
  <si>
    <t>(1) Percentage of products that contain Globally Harmonized System of Classification and Labeling of Chemicals (GHS) Category 1 and 2 Health and Environmental Hazardous Substances, (2) percentage of such products that have undergone a hazard assessment</t>
  </si>
  <si>
    <t>Percentage (%) by revenue,
Percentage (%)</t>
  </si>
  <si>
    <t>RT-CH-410b.1</t>
  </si>
  <si>
    <t>Discussion of strategy to (1) manage chemicals of concern and (2) develop alternatives with reduced human and/or environmental impact</t>
  </si>
  <si>
    <t>RT-CH-410b.2</t>
  </si>
  <si>
    <t>All products undergo a hazard and safety assessment with a view to reducing or removing the hazard (and thus risk), where feasible, given the requirements of the product, it’s performance and customer needs</t>
  </si>
  <si>
    <t>Genetically Modified Organisms</t>
  </si>
  <si>
    <t>Percentage of products by revenue that contain genetically modified organisms (GMOs)</t>
  </si>
  <si>
    <t>Percentage (%) by revenue</t>
  </si>
  <si>
    <t>RT-CH-410c.1</t>
  </si>
  <si>
    <t>Data not available</t>
  </si>
  <si>
    <t>Management of the Legal &amp; Regulatory Environment</t>
  </si>
  <si>
    <t>Discussion of corporate positions related to government regulations and/or policy proposals that address environmental and social factors affecting the industry</t>
  </si>
  <si>
    <t>RT-CH-530a.1</t>
  </si>
  <si>
    <t>Operational Safety, Emergency Preparedness &amp; Response</t>
  </si>
  <si>
    <t>Process Safety Incidents Count (PSIC), Process Safety Total Incident Rate (PSTIR), and Process Safety Incident Severity Rate (PSISR)</t>
  </si>
  <si>
    <t>Number, Rate</t>
  </si>
  <si>
    <t xml:space="preserve">RT-CH-540a.1
</t>
  </si>
  <si>
    <t>Number of transport incidents</t>
  </si>
  <si>
    <t xml:space="preserve">RT-CH-540a.2
</t>
  </si>
  <si>
    <t>Not applicable</t>
  </si>
  <si>
    <t>Activity Metric</t>
  </si>
  <si>
    <t>Production by reportable segment</t>
  </si>
  <si>
    <t>Cubic meters (m³) and/or
metric tons (t)</t>
  </si>
  <si>
    <t xml:space="preserve">RT-CH-000.A
</t>
  </si>
  <si>
    <r>
      <t xml:space="preserve">(2) </t>
    </r>
    <r>
      <rPr>
        <b/>
        <sz val="10"/>
        <color theme="1"/>
        <rFont val="Arial"/>
        <family val="2"/>
      </rPr>
      <t>100%</t>
    </r>
    <r>
      <rPr>
        <sz val="10"/>
        <color theme="1"/>
        <rFont val="Arial"/>
        <family val="2"/>
      </rPr>
      <t xml:space="preserve"> of such products have undergone a hazard assessment</t>
    </r>
  </si>
  <si>
    <t>Income statement</t>
  </si>
  <si>
    <t>Balance sheet</t>
  </si>
  <si>
    <t>Climate</t>
  </si>
  <si>
    <t>People and safety</t>
  </si>
  <si>
    <t>Sales</t>
  </si>
  <si>
    <t>Consumer Care</t>
  </si>
  <si>
    <t>Price/Mix</t>
  </si>
  <si>
    <t>Volume</t>
  </si>
  <si>
    <t>FX</t>
  </si>
  <si>
    <t>Acquisitions</t>
  </si>
  <si>
    <t>Total growth</t>
  </si>
  <si>
    <t>Life Sciences</t>
  </si>
  <si>
    <t>Industrial Specialties (previously PTIC)</t>
  </si>
  <si>
    <t>Group</t>
  </si>
  <si>
    <t>Adjusted EBIT</t>
  </si>
  <si>
    <t>Margin (%)</t>
  </si>
  <si>
    <t>Adjusted EBITDA</t>
  </si>
  <si>
    <t>Intangible assets</t>
  </si>
  <si>
    <t>Right of use assets</t>
  </si>
  <si>
    <t>Investments</t>
  </si>
  <si>
    <t>Deferred tax assets</t>
  </si>
  <si>
    <t>Retirement benefit assets</t>
  </si>
  <si>
    <t>Non-current assets</t>
  </si>
  <si>
    <t>Inventories</t>
  </si>
  <si>
    <t>Cash and cash equivalents</t>
  </si>
  <si>
    <t>Current assets</t>
  </si>
  <si>
    <t>Trade and other payables</t>
  </si>
  <si>
    <t>Borrowings and other financial liabilities</t>
  </si>
  <si>
    <t>Lease liabilities</t>
  </si>
  <si>
    <t>Provisions</t>
  </si>
  <si>
    <t>Current tax liabilities</t>
  </si>
  <si>
    <t>Current Liabilities</t>
  </si>
  <si>
    <t>Other payables</t>
  </si>
  <si>
    <t>Retirement benefit liabilities</t>
  </si>
  <si>
    <t>Deferred tax liabilities</t>
  </si>
  <si>
    <t>Non Current Liabilities</t>
  </si>
  <si>
    <t>Net assets</t>
  </si>
  <si>
    <t>Equity attributable to owners of parent</t>
  </si>
  <si>
    <t>Non-controlling interest</t>
  </si>
  <si>
    <t>Total equity</t>
  </si>
  <si>
    <t>Goodwill previously written off</t>
  </si>
  <si>
    <t>Accumulated amortisation of acquired intangibles</t>
  </si>
  <si>
    <t>Adjusted invested capital</t>
  </si>
  <si>
    <t>ROIC (%)</t>
  </si>
  <si>
    <t>Invested capital (net assets + net debt)</t>
  </si>
  <si>
    <t>Operating activities:</t>
  </si>
  <si>
    <t>Reported EBITDA</t>
  </si>
  <si>
    <t>Non-cash pension expense</t>
  </si>
  <si>
    <t>Net provisions charged</t>
  </si>
  <si>
    <t>Share of loss of associates</t>
  </si>
  <si>
    <t>Cash paid against operating provisions</t>
  </si>
  <si>
    <t>Fair value movement on contingent consideration</t>
  </si>
  <si>
    <t>Movement in inventories</t>
  </si>
  <si>
    <t>Monvement in receivables</t>
  </si>
  <si>
    <t>Movement in payables</t>
  </si>
  <si>
    <t>Interest paid</t>
  </si>
  <si>
    <t>Tax paid</t>
  </si>
  <si>
    <t>Net cash from operating activities</t>
  </si>
  <si>
    <t>Investing activities:</t>
  </si>
  <si>
    <t>Proceeds from sale of PPE</t>
  </si>
  <si>
    <t>Cash paid against non-operating provisions</t>
  </si>
  <si>
    <t>Interest received</t>
  </si>
  <si>
    <t>Net cash from investing activities</t>
  </si>
  <si>
    <t>Financing activities:</t>
  </si>
  <si>
    <t>Payment of lease liabilities</t>
  </si>
  <si>
    <t>Proceeds from share issuance</t>
  </si>
  <si>
    <t>Net cash from financing activities</t>
  </si>
  <si>
    <t>Net cash flow</t>
  </si>
  <si>
    <t>Net movement in borrowings</t>
  </si>
  <si>
    <t>Other financing cashflow</t>
  </si>
  <si>
    <t>Acquisitions (includes investments) / disposals</t>
  </si>
  <si>
    <t>Depreciation &amp; amortisation</t>
  </si>
  <si>
    <t>Cost of sales</t>
  </si>
  <si>
    <t xml:space="preserve">Gross profit </t>
  </si>
  <si>
    <t>Gross margin (%)</t>
  </si>
  <si>
    <t>Depreciation</t>
  </si>
  <si>
    <t>Total D&amp;A</t>
  </si>
  <si>
    <t>Reported operating profit</t>
  </si>
  <si>
    <t>Adjusted operating profit</t>
  </si>
  <si>
    <t>Finance income</t>
  </si>
  <si>
    <t>Underlying finance charge</t>
  </si>
  <si>
    <t xml:space="preserve">Underlying tax charge </t>
  </si>
  <si>
    <t>Exceptional tax charge</t>
  </si>
  <si>
    <t>Total tax</t>
  </si>
  <si>
    <t>Underlying tax rate (%)</t>
  </si>
  <si>
    <t>Minority interest</t>
  </si>
  <si>
    <t>Reported profit attributable to owners</t>
  </si>
  <si>
    <t>Adjusted profit attributable to owners</t>
  </si>
  <si>
    <t>Reported basic EPS (p)</t>
  </si>
  <si>
    <t>Adjusted basic EPS (p)</t>
  </si>
  <si>
    <t>Reported diluted EPS (p)</t>
  </si>
  <si>
    <t>Adjusted diluted EPS (p)</t>
  </si>
  <si>
    <t>Operating exceptionals</t>
  </si>
  <si>
    <t>Operating costs</t>
  </si>
  <si>
    <t>Reported profit after tax</t>
  </si>
  <si>
    <t>Adjusted profit after tax</t>
  </si>
  <si>
    <t>Adjusted profit before tax</t>
  </si>
  <si>
    <t>Reported profit before tax</t>
  </si>
  <si>
    <t>Pay ratio (CEO to median worker)</t>
  </si>
  <si>
    <t>Assets</t>
  </si>
  <si>
    <t>Liabilities</t>
  </si>
  <si>
    <t>Net debt (including leases)</t>
  </si>
  <si>
    <t>Average adjusted invested capital</t>
  </si>
  <si>
    <t>Weighted average number of shares (m)</t>
  </si>
  <si>
    <t>Diluted shares (m)</t>
  </si>
  <si>
    <t>Effect of dilutive securities (m)</t>
  </si>
  <si>
    <t>Operating profit</t>
  </si>
  <si>
    <t>Impairment of intangible assets and PPE</t>
  </si>
  <si>
    <t>Cash generated by operations</t>
  </si>
  <si>
    <t>Share-based payments</t>
  </si>
  <si>
    <t>Dividends paid to equity shareholders and non-controlling interests</t>
  </si>
  <si>
    <t>Purchase of PPE and intangibles net of government grants</t>
  </si>
  <si>
    <t>Impairment of investment</t>
  </si>
  <si>
    <t>Loss on derivatives</t>
  </si>
  <si>
    <t>Loss on disposal and write-offs of intangible assets and PPE</t>
  </si>
  <si>
    <t>Net-monetary adjustment</t>
  </si>
  <si>
    <t>Retirement benefit (assets)/liabilities net of deferred tax</t>
  </si>
  <si>
    <r>
      <t>Adjusted operating profit net of tax</t>
    </r>
    <r>
      <rPr>
        <b/>
        <vertAlign val="superscript"/>
        <sz val="9"/>
        <rFont val="Arial"/>
        <family val="2"/>
      </rPr>
      <t>1</t>
    </r>
  </si>
  <si>
    <t>Sector performance</t>
  </si>
  <si>
    <t>Cashflow statement</t>
  </si>
  <si>
    <t>Net debt/Covenant EBITDA</t>
  </si>
  <si>
    <r>
      <t>Employees by region</t>
    </r>
    <r>
      <rPr>
        <b/>
        <sz val="9"/>
        <rFont val="Arial"/>
        <family val="2"/>
      </rPr>
      <t xml:space="preserve"> </t>
    </r>
    <r>
      <rPr>
        <i/>
        <sz val="9"/>
        <rFont val="Arial"/>
        <family val="2"/>
      </rPr>
      <t>(as at 31 December)</t>
    </r>
  </si>
  <si>
    <r>
      <t>Employees by function</t>
    </r>
    <r>
      <rPr>
        <sz val="9"/>
        <rFont val="Arial"/>
        <family val="2"/>
      </rPr>
      <t xml:space="preserve"> </t>
    </r>
    <r>
      <rPr>
        <i/>
        <sz val="9"/>
        <rFont val="Arial"/>
        <family val="2"/>
      </rPr>
      <t>(average number for the full year)</t>
    </r>
  </si>
  <si>
    <t xml:space="preserve"> - </t>
  </si>
  <si>
    <r>
      <t>Employees by age category</t>
    </r>
    <r>
      <rPr>
        <sz val="9"/>
        <rFont val="Arial"/>
        <family val="2"/>
      </rPr>
      <t xml:space="preserve"> </t>
    </r>
    <r>
      <rPr>
        <i/>
        <sz val="9"/>
        <rFont val="Arial"/>
        <family val="2"/>
      </rPr>
      <t>(as at 31 December)</t>
    </r>
  </si>
  <si>
    <r>
      <t>Gender diversity</t>
    </r>
    <r>
      <rPr>
        <sz val="9"/>
        <rFont val="Arial"/>
        <family val="2"/>
      </rPr>
      <t xml:space="preserve"> </t>
    </r>
    <r>
      <rPr>
        <i/>
        <sz val="9"/>
        <rFont val="Arial"/>
        <family val="2"/>
      </rPr>
      <t>(as at 31 December)</t>
    </r>
  </si>
  <si>
    <r>
      <t>Employment contracts</t>
    </r>
    <r>
      <rPr>
        <i/>
        <sz val="9"/>
        <rFont val="Arial"/>
        <family val="2"/>
      </rPr>
      <t xml:space="preserve"> (as at 30 June per WDI reporting)</t>
    </r>
  </si>
  <si>
    <r>
      <t>Employee share scheme participation</t>
    </r>
    <r>
      <rPr>
        <sz val="9"/>
        <rFont val="Arial"/>
        <family val="2"/>
      </rPr>
      <t xml:space="preserve"> </t>
    </r>
    <r>
      <rPr>
        <i/>
        <sz val="9"/>
        <rFont val="Arial"/>
        <family val="2"/>
      </rPr>
      <t>(as at 31 December)</t>
    </r>
  </si>
  <si>
    <r>
      <t>Living wage</t>
    </r>
    <r>
      <rPr>
        <sz val="9"/>
        <rFont val="Arial"/>
        <family val="2"/>
      </rPr>
      <t xml:space="preserve"> </t>
    </r>
    <r>
      <rPr>
        <i/>
        <sz val="9"/>
        <rFont val="Arial"/>
        <family val="2"/>
      </rPr>
      <t>(as at 31 December)</t>
    </r>
  </si>
  <si>
    <t>Employees covered by collective bargaining arrangements (%)</t>
  </si>
  <si>
    <t>Median gender pay gap (%)</t>
  </si>
  <si>
    <r>
      <rPr>
        <b/>
        <u/>
        <sz val="9"/>
        <rFont val="Arial"/>
        <family val="2"/>
      </rPr>
      <t>Collective bargaining representation</t>
    </r>
    <r>
      <rPr>
        <sz val="9"/>
        <rFont val="Arial"/>
        <family val="2"/>
      </rPr>
      <t xml:space="preserve"> </t>
    </r>
    <r>
      <rPr>
        <i/>
        <sz val="9"/>
        <rFont val="Arial"/>
        <family val="2"/>
      </rPr>
      <t>(as at 31 December)</t>
    </r>
  </si>
  <si>
    <t>Purpose and Sustainability Commitment Score (%)</t>
  </si>
  <si>
    <r>
      <t>Training hours</t>
    </r>
    <r>
      <rPr>
        <sz val="9"/>
        <rFont val="Arial"/>
        <family val="2"/>
      </rPr>
      <t xml:space="preserve"> </t>
    </r>
    <r>
      <rPr>
        <i/>
        <sz val="9"/>
        <rFont val="Arial"/>
        <family val="2"/>
      </rPr>
      <t>(12 months ended 31 December)</t>
    </r>
  </si>
  <si>
    <r>
      <t>Employee turnover</t>
    </r>
    <r>
      <rPr>
        <sz val="9"/>
        <rFont val="Arial"/>
        <family val="2"/>
      </rPr>
      <t xml:space="preserve"> </t>
    </r>
    <r>
      <rPr>
        <i/>
        <sz val="9"/>
        <rFont val="Arial"/>
        <family val="2"/>
      </rPr>
      <t>(12 months ended 31 December)</t>
    </r>
  </si>
  <si>
    <r>
      <t>Pay ratios</t>
    </r>
    <r>
      <rPr>
        <sz val="9"/>
        <rFont val="Arial"/>
        <family val="2"/>
      </rPr>
      <t xml:space="preserve"> </t>
    </r>
    <r>
      <rPr>
        <i/>
        <sz val="9"/>
        <rFont val="Arial"/>
        <family val="2"/>
      </rPr>
      <t>(12 months ended 31 December)</t>
    </r>
  </si>
  <si>
    <r>
      <t>Safety</t>
    </r>
    <r>
      <rPr>
        <sz val="9"/>
        <rFont val="Arial"/>
        <family val="2"/>
      </rPr>
      <t xml:space="preserve"> </t>
    </r>
    <r>
      <rPr>
        <i/>
        <sz val="9"/>
        <rFont val="Arial"/>
        <family val="2"/>
      </rPr>
      <t>(12 months ended 31 December)</t>
    </r>
  </si>
  <si>
    <r>
      <t>Croda Foundation</t>
    </r>
    <r>
      <rPr>
        <i/>
        <sz val="9"/>
        <rFont val="Arial"/>
        <family val="2"/>
      </rPr>
      <t xml:space="preserve"> (12 months ended 31 December)</t>
    </r>
  </si>
  <si>
    <r>
      <rPr>
        <b/>
        <u/>
        <sz val="9"/>
        <rFont val="Arial"/>
        <family val="2"/>
      </rPr>
      <t>Employee engagement</t>
    </r>
    <r>
      <rPr>
        <sz val="9"/>
        <rFont val="Arial"/>
        <family val="2"/>
      </rPr>
      <t xml:space="preserve"> (12 months ended 31 December)</t>
    </r>
  </si>
  <si>
    <r>
      <t>Employee time donated to local communities</t>
    </r>
    <r>
      <rPr>
        <sz val="9"/>
        <rFont val="Arial"/>
        <family val="2"/>
      </rPr>
      <t xml:space="preserve"> (12 months ended 31 December)</t>
    </r>
  </si>
  <si>
    <t>Gain on sale of businesses</t>
  </si>
  <si>
    <t>Amortisation</t>
  </si>
  <si>
    <t>Amortisation of acquired intangibles</t>
  </si>
  <si>
    <t>Finance costs</t>
  </si>
  <si>
    <t>Exceptional finance costs</t>
  </si>
  <si>
    <t>Reported finance charge</t>
  </si>
  <si>
    <t>2019*</t>
  </si>
  <si>
    <t>*The Group changed the classification of certain costs between cost of sales and administrative expenses in 2020 with 2019 comparators restated. The change aligned cost of sales recognised in the income statement more closely with the Group’s inventory valuation policy and market practice. The 2019 comparative operating costs were increased by £119.0m, with a corresponding reduction in cost of sales.</t>
  </si>
  <si>
    <t>Property, plant and equipment</t>
  </si>
  <si>
    <t>Trade and other receivables</t>
  </si>
  <si>
    <t>¹  Before exceptional items, amortisation of intangible assets arising on acquisition and the tax thereon where applicable.</t>
  </si>
  <si>
    <t>&gt;85,000</t>
  </si>
  <si>
    <t>&gt;93,000</t>
  </si>
  <si>
    <t>&gt;145,000</t>
  </si>
  <si>
    <t>&gt;197,000</t>
  </si>
  <si>
    <t>Units</t>
  </si>
  <si>
    <t xml:space="preserve">Scope 1 emissions </t>
  </si>
  <si>
    <t>tonnes CO2e</t>
  </si>
  <si>
    <t xml:space="preserve">Scope 2 emissions (location-based) </t>
  </si>
  <si>
    <t xml:space="preserve">Scope 2 emissions (market-based) </t>
  </si>
  <si>
    <t xml:space="preserve">Out of Scope emissions </t>
  </si>
  <si>
    <t xml:space="preserve">Total scope 1 &amp; 2 (market-based) emissions </t>
  </si>
  <si>
    <t>Change in scope 1 &amp; 2 emissions since 2018</t>
  </si>
  <si>
    <t>%</t>
  </si>
  <si>
    <t xml:space="preserve">Scope 1 &amp; 2 emissions intensity </t>
  </si>
  <si>
    <t>tonnes CO2e / £m value add</t>
  </si>
  <si>
    <t xml:space="preserve">Change in emissions intensity since 2018 </t>
  </si>
  <si>
    <t xml:space="preserve">Non-renewable fuel </t>
  </si>
  <si>
    <t>GJ</t>
  </si>
  <si>
    <t xml:space="preserve">Gasoline/petrol </t>
  </si>
  <si>
    <t xml:space="preserve">Diesel </t>
  </si>
  <si>
    <t xml:space="preserve">Light fuel oil </t>
  </si>
  <si>
    <t xml:space="preserve">Heavy fuel oil </t>
  </si>
  <si>
    <t xml:space="preserve">Liquid Petroleum Gas (LPG) </t>
  </si>
  <si>
    <t xml:space="preserve">Natural gas </t>
  </si>
  <si>
    <t xml:space="preserve">Renewable fuel </t>
  </si>
  <si>
    <t>Biogas</t>
  </si>
  <si>
    <t xml:space="preserve">Bioethanol </t>
  </si>
  <si>
    <t xml:space="preserve">Biodiesel </t>
  </si>
  <si>
    <t xml:space="preserve">Energy from waste </t>
  </si>
  <si>
    <t xml:space="preserve">Landfill gas </t>
  </si>
  <si>
    <t xml:space="preserve">Indirect Purchased energy consumption </t>
  </si>
  <si>
    <t xml:space="preserve">Electricity Consumption </t>
  </si>
  <si>
    <t xml:space="preserve">Steam for processes </t>
  </si>
  <si>
    <t xml:space="preserve">Purchased heat (district heating) </t>
  </si>
  <si>
    <t xml:space="preserve">Self-generated energy </t>
  </si>
  <si>
    <t xml:space="preserve">Energy Exported </t>
  </si>
  <si>
    <t xml:space="preserve">Total energy consumption </t>
  </si>
  <si>
    <t xml:space="preserve">Energy from renewable sources </t>
  </si>
  <si>
    <t>kWh</t>
  </si>
  <si>
    <t>Global Scope 1 energy use</t>
  </si>
  <si>
    <t>Global Scope 2 energy use</t>
  </si>
  <si>
    <t>Carbon cover ratio (avoided emissions:total scope 1, 2 &amp; 3 emissions)</t>
  </si>
  <si>
    <t>0.67:1</t>
  </si>
  <si>
    <t>0.4:1</t>
  </si>
  <si>
    <t>0.66:1</t>
  </si>
  <si>
    <t>1.05:1</t>
  </si>
  <si>
    <t xml:space="preserve">Organic raw materials that are bio-based </t>
  </si>
  <si>
    <t>As reported figure, including contribution from PTIC divestment</t>
  </si>
  <si>
    <t xml:space="preserve">Carbon emissions avoided through use of products </t>
  </si>
  <si>
    <t xml:space="preserve">Avoided emissions (from products with benefits in use case study): </t>
  </si>
  <si>
    <t>hectares</t>
  </si>
  <si>
    <t xml:space="preserve">Surface water </t>
  </si>
  <si>
    <t>Ml</t>
  </si>
  <si>
    <t>Groundwater</t>
  </si>
  <si>
    <t xml:space="preserve">Total mains water </t>
  </si>
  <si>
    <t xml:space="preserve">Total process water </t>
  </si>
  <si>
    <t xml:space="preserve">Total water withdrawal </t>
  </si>
  <si>
    <t xml:space="preserve">Discharge to surface water </t>
  </si>
  <si>
    <t xml:space="preserve">Discharge to sewer </t>
  </si>
  <si>
    <t xml:space="preserve">Total water discharge </t>
  </si>
  <si>
    <t xml:space="preserve">Groundwater </t>
  </si>
  <si>
    <t>Total mains water</t>
  </si>
  <si>
    <t>Total Water consumption - all Croda</t>
  </si>
  <si>
    <t>Total Water consumption - sites in water stressed areas</t>
  </si>
  <si>
    <t>Total waste (Off-Site)</t>
  </si>
  <si>
    <t>tonnes</t>
  </si>
  <si>
    <t>Recycled</t>
  </si>
  <si>
    <t>Incineration (without heat recovery)</t>
  </si>
  <si>
    <t>Landfill</t>
  </si>
  <si>
    <t>Other disposal operations</t>
  </si>
  <si>
    <t>Total hazardous process waste (Off-site)</t>
  </si>
  <si>
    <t>Total non-hazardous process waste (Off-site)</t>
  </si>
  <si>
    <t>Reduction in process waste to landfill since 2018</t>
  </si>
  <si>
    <t>Total non-process waste (Off-site)</t>
  </si>
  <si>
    <t>Croda International plc has reported the information cited in this GRI content index for the period 01 January 2023 to 31 December 2023 with reference to the GRI Standards.</t>
  </si>
  <si>
    <t xml:space="preserve">GRI disclosures can be located in the Croda 2023 Sustainability Impact Report (SIR2023), the Croda 2023 Annual Reports and Accounts (ARA2023), in our online content or in the additional GRI disclosures tab of this reporting data pack. Both documents can be downloaded from www.croda/sustainability </t>
  </si>
  <si>
    <t>Croda International Plc, 
Cowick Hall, Snaith, Goole, East Yorkshire, DN14 9AA
ARA2023 - Related Undertakings p201-203, 
www.croda.com/where-we-operate</t>
  </si>
  <si>
    <t>ARA2023 - Related Undertakings p201-203,  
During 2022, Croda divested a significant portion of our global business.
The business post-divestment is considered throughout this report. All relevant non-financial data and KPIs have been re-baselined back to 2018 without the divested business; targets and milestones have remained as previously defined.</t>
  </si>
  <si>
    <t>All reporting for period 1 January 2023 to 31 December 2023.
ARA2023 and SIR2023 published 15 March 2023
Contact sustainability@croda.com</t>
  </si>
  <si>
    <t>SIR2023 p25 and Reporting Datapack - Re-statements</t>
  </si>
  <si>
    <t>Our sustainability report has not been externally assured. Limited assurance achieved of a selection of climate-related and gender diveristy KPIs for FY 2023.</t>
  </si>
  <si>
    <t>ARA 2023 - Business Model p12-15</t>
  </si>
  <si>
    <t>Reporting data pack - People &amp; Safety</t>
  </si>
  <si>
    <t>ARA2023 - Board's biographies p72-73, Board leadership p86-89</t>
  </si>
  <si>
    <t>ARA2023 - Nomination Committee Report p92-97</t>
  </si>
  <si>
    <t>ARA2023 - Board's biographies p72-73</t>
  </si>
  <si>
    <t>ARA2023 - Board activity p74-81</t>
  </si>
  <si>
    <t>ARA2023 - Board leadership p86-89</t>
  </si>
  <si>
    <t>ARA2023 - Sustainability Oversight Committee p98-99</t>
  </si>
  <si>
    <t>ARA2023 - Board's biographies p72-73, Conflicts of interest p89</t>
  </si>
  <si>
    <t>ARA2023 p74-75, 78, 102</t>
  </si>
  <si>
    <t>ARA2023 p77</t>
  </si>
  <si>
    <t>ARA2023 - Board leadership p88-89</t>
  </si>
  <si>
    <t>ARA2023 - Remuneration Report p106-134</t>
  </si>
  <si>
    <t>ARA2023 p119</t>
  </si>
  <si>
    <t>SIR2023 p6-7</t>
  </si>
  <si>
    <t>Policies and Procedures on www.croda.com</t>
  </si>
  <si>
    <t>See Code of Conduct and Supplier Code of Conduct, available from Policies and Procedures on www.croda.com</t>
  </si>
  <si>
    <t>See Group grievance policy, available from Policies and Procedures on www.croda.com</t>
  </si>
  <si>
    <t>See Whistleblowing reporting procedure, available from Policies and Procedures on www.croda.com</t>
  </si>
  <si>
    <t>In the UK we hold governance positions within the UK Chemistry Council,  Chemical Industries Association and the Society of the Chemical Industry. See ARA2023 p72-73</t>
  </si>
  <si>
    <t>ARA2023 - Stakeholder engagement p78-83</t>
  </si>
  <si>
    <t>Reporting data pack - GRI disclosures</t>
  </si>
  <si>
    <t>ARA2023 - Strategic Report p2-69</t>
  </si>
  <si>
    <t xml:space="preserve">ARA2023 p2-3, p152-156 </t>
  </si>
  <si>
    <t>ARA2023 - TCFD p59-67</t>
  </si>
  <si>
    <t>ARA2023 p160, p171-175</t>
  </si>
  <si>
    <t>ARA2023 p21,45,179</t>
  </si>
  <si>
    <t>ARA2023 - Living Wage p117</t>
  </si>
  <si>
    <t>ARA2023 - Report of the Audit Committee p100-105,
ARA2023 - KPMG LLP's Independent Auditor's report p139-151, 
Whistleblowing reporting procedure, available from Policies and Procedures on www.croda.com</t>
  </si>
  <si>
    <t>SIR2023 - Climate Impact p9-13</t>
  </si>
  <si>
    <t>Reporting data pack - Climate</t>
  </si>
  <si>
    <t>See Croda's CDP 2023 Water Security Disclosure. Available at www.cdp.net</t>
  </si>
  <si>
    <t>Reporting data pack - Environmental Stewardship</t>
  </si>
  <si>
    <t>SIR2023 - Nature Impact p14-18</t>
  </si>
  <si>
    <t xml:space="preserve">ARA2023 - Greenhouse gas emissions and intensity charts p64
SIR2023 - Climate Impact p9-13
Reporting data pack - Climate
</t>
  </si>
  <si>
    <t>SIR2023 - Sustainable sourcing and partnerships p13
Supplier code of conduct, available from Policies and Procedures on www.croda.com</t>
  </si>
  <si>
    <t>ARA2023 p17</t>
  </si>
  <si>
    <t>Group policy on health promotion and monitoring, available from Policies and Procedures on www.croda.com</t>
  </si>
  <si>
    <t>ARA2023 - Key performance indicators p35,
Reporting data pack - GRI disclosures</t>
  </si>
  <si>
    <t xml:space="preserve">ARA23 p17, p117
Guidelines for delivery of development activities and Group policy on training and development, both are available from Policies and Procedures on www.croda.com
</t>
  </si>
  <si>
    <t>ARA2023 p118-119
Reporting data pack - People &amp; Safety</t>
  </si>
  <si>
    <t>Modern slavery statement, Human rights policy, Supplier code of conduct are available from Policies and Procedures on www.croda.com</t>
  </si>
  <si>
    <t>SIR2023 - People Impact p21-22
Croda Foundation</t>
  </si>
  <si>
    <t>ARA2023 p137</t>
  </si>
  <si>
    <t>100% of products have MSDS
Reporting data pack - GRI disclosures</t>
  </si>
  <si>
    <t>During the year we were not aware of any breaches of customer privacy
Privacy policy available on www.croda.com</t>
  </si>
  <si>
    <t>205-1</t>
  </si>
  <si>
    <t>100% of operations assessed for risks related to corruption.</t>
  </si>
  <si>
    <t>Every Croda location has a risk assessment which looks at ABC risks for that specific location.  Joint Ventures and capex projects in high risk locations also have bespoke risk assessments. We do additional due diligence on aquisitions and divestments in high risk countries and GI Vendors in high risk countries.</t>
  </si>
  <si>
    <t>Our risk assessments include consideration of:
       *Agents and Distributors operating in high risk countries.
       *CAPEX projects in high risk countries.
       *Joint Venture partners in high risk countries.</t>
  </si>
  <si>
    <t>Anti-bribery policies are communicated and accesible to 100% of Croda Governance Body members through the Policy library.
There are 571 Croda Governance Body members across the regions:  
           - Asia 112
           - EMEA 318
           - Latin America 47
           - North America 94</t>
  </si>
  <si>
    <t xml:space="preserve">Anti-bribery policies are communicated and accesible to 100% of Croda employees (all employee categories including HR, procurement, legal, sales etc.) through the Policy library.
</t>
  </si>
  <si>
    <t xml:space="preserve">Croda has in place a due diligence process for high-risk third parties (agents / distributors (A&amp;Ds) / government interaction vendors (GIVs)) during this process they are informed about our anti-corruption policies. We put contracts in place with A&amp;Ds and GI vendors (regardless of where located).  Where we contract on our standard terms and conditions, we include clauses which require third parties to comply with our policies and procedures. Where we contract on third party terms, we look to build these clauses into the contracts.  
Croda has in place different KPIs to monitor its anti-bribery program, below we provide a regional breakdown of Croda’s compliant third-parties (meaning that a contract including anti-bribery clauses has been put in place and that ethics due diligence (DD) has been undertaken.
With regards to policies communications, numbers will probably be higher, but we don't currently measure communication of policies only. We measure DD and contracting combined.     </t>
  </si>
  <si>
    <t>No. of agents &amp; distributors</t>
  </si>
  <si>
    <t>Due diligence completed</t>
  </si>
  <si>
    <t>83%,  148</t>
  </si>
  <si>
    <t>62%, 45</t>
  </si>
  <si>
    <t>100%, 17</t>
  </si>
  <si>
    <t>100%, 5</t>
  </si>
  <si>
    <t>No. government interaction vendors</t>
  </si>
  <si>
    <t>77%, 167</t>
  </si>
  <si>
    <t>63%, 268</t>
  </si>
  <si>
    <t>78% 59</t>
  </si>
  <si>
    <t>92%, 58</t>
  </si>
  <si>
    <t>Anti-bribery training takes place every three years. All our current Governance Body members (571 / 100%) have been trained on anti-bribery. Additionally Croda employees working in high risk areas are elegible for this training. To date 2059 employees / 100% of elegible employees (39% of our global workforce) have been trained on anti-bribery.
A completion breakdown per region is provided below:
           - Asia 561
           - EMEA 998
           - Latin America 210
           - North America 290
In addition Croda provides annual face-to-face ethics training to the following functions that operate in high risk countries:
      •	Local leadership team/Board
      •	Procurement function
      •	Anyone responsible for a relationship with a government interaction vendor
      •	Anyone responsible for a relationship with any agent or distributor
      •	Anyone responsible for a relationship with a third-party that moves/clears goods cross-border for Croda</t>
  </si>
  <si>
    <t>Total energy consumption [GJ] / Value Added [£m] 
(Operating profit before depreciation and employee costs in reported currency)</t>
  </si>
  <si>
    <t>4 manufacturing sites are close to some areas of high biodiversity: Rawcliffe Bridge (UK), Campinas (Brazil), Mevisa (Spain), and Shiga (Japan). A further site, Cikarang (Indonesia), closed in 2023.</t>
  </si>
  <si>
    <t>We do not measure persistent organic pollutants, hazardous air pollutants or particulate matter because we emit zero or very negligible amounts at our manufacturing sites, so it is not considered material. 
We are no longer reporting NOx and SOx emissions as these are included in our Scope 1 – Scope 3 GHG emissions as CO2 equivalents.</t>
  </si>
  <si>
    <r>
      <t xml:space="preserve">A total number of 48 employees took parental leave in the </t>
    </r>
    <r>
      <rPr>
        <b/>
        <sz val="10"/>
        <color rgb="FF000000"/>
        <rFont val="Arial"/>
        <family val="2"/>
      </rPr>
      <t>UK</t>
    </r>
    <r>
      <rPr>
        <sz val="10"/>
        <color rgb="FF000000"/>
        <rFont val="Arial"/>
        <family val="2"/>
      </rPr>
      <t xml:space="preserve"> in 2023. The number and gender of employees using each type of parental leave is set out in the table below. All employees returned to work at the end of their leave. </t>
    </r>
  </si>
  <si>
    <t xml:space="preserve">The Group SHE Manual, aligned with OHSAS 18001 / ISO45001, requires local Safety, Health and Environmental Management systems to implement procedures to:
      - ensure that any person under its control performing tasks that can impact on SHE is competent on the basis of appropriate education, training or experience. 
      - identify training needs associated with its SHE risks and management system, providing training to meet these needs, and evaluating its effectiveness. 
      - make persons aware of the SHE consequences of their work activities and behaviours, their roles and responsibilities, including emergency preparedness and response.
Training arrangements take account of responsibility, ability, language skills, literacy and risk. </t>
  </si>
  <si>
    <t>As of 11th March 2024, 4038 appraisals assigned to employees with an overall completion rate of 90%</t>
  </si>
  <si>
    <t xml:space="preserve">% employees with completed appraisal </t>
  </si>
  <si>
    <t xml:space="preserve">By Gender </t>
  </si>
  <si>
    <t>By contract</t>
  </si>
  <si>
    <t>Permanent</t>
  </si>
  <si>
    <t>Temporary</t>
  </si>
  <si>
    <t>Review against CHEMICALS Sustainability Accounting Standard, 
Sustainability Accounting Standard Board (SASB), Industry Standard, Version 2023-12</t>
  </si>
  <si>
    <t xml:space="preserve">The Chemicals Sustainability Accounting Standard is the most appriopriate for Croda International plc as identified in SICS. The organisation has completed a review against this SASB standard for the reporting year 1 January 2023 to 31 December 2023. The table below sets out the measured value or the location of relevant discussion / analysis in our publicly available disclosures. Omissions are clearly identified. </t>
  </si>
  <si>
    <t>Sustainability Disclosure Topics &amp; Accounting Metrics (Table 1 Chemicals Sustainability Accounting Standard / Table 1 IFRS S2 Volume 47 - Chemicals)</t>
  </si>
  <si>
    <t>IFRS S2 Volume 47</t>
  </si>
  <si>
    <t>2023 disclosure</t>
  </si>
  <si>
    <r>
      <t xml:space="preserve">Scope 1 emissions: </t>
    </r>
    <r>
      <rPr>
        <b/>
        <sz val="10"/>
        <rFont val="Arial"/>
        <family val="2"/>
      </rPr>
      <t xml:space="preserve"> 86,740 TCO2e</t>
    </r>
    <r>
      <rPr>
        <sz val="10"/>
        <rFont val="Arial"/>
        <family val="2"/>
      </rPr>
      <t xml:space="preserve"> (2022: 110,487 TCO2e). 
www.croda.com/sustainability
</t>
    </r>
    <r>
      <rPr>
        <b/>
        <sz val="10"/>
        <rFont val="Arial"/>
        <family val="2"/>
      </rPr>
      <t>3%</t>
    </r>
    <r>
      <rPr>
        <sz val="10"/>
        <rFont val="Arial"/>
        <family val="2"/>
      </rPr>
      <t xml:space="preserve"> of emissions were covered under EU-ETS in 2022 (2021: 2%)</t>
    </r>
  </si>
  <si>
    <t>SIR2023 - p10,12-13</t>
  </si>
  <si>
    <r>
      <t xml:space="preserve">(3) VOC emissions: </t>
    </r>
    <r>
      <rPr>
        <b/>
        <sz val="10"/>
        <rFont val="Arial"/>
        <family val="2"/>
      </rPr>
      <t>140.5 tonnes</t>
    </r>
    <r>
      <rPr>
        <sz val="10"/>
        <rFont val="Arial"/>
        <family val="2"/>
      </rPr>
      <t xml:space="preserve"> (2022: 85.5 tonnes)
(1), (2) and (4) We do not measure persistent organic pollutants, hazardous air pollutants or particulate matter because we emit zero or very negligible amounts at our manufacturing sites, so it is not considered material. We are no longer reporting NOx and SOx emissions as these are included in our Scope 1 – Scope 3 GHG emissions as CO2 equivalents.</t>
    </r>
  </si>
  <si>
    <r>
      <t xml:space="preserve">(1) Energy consumption across global operations: </t>
    </r>
    <r>
      <rPr>
        <b/>
        <sz val="10"/>
        <rFont val="Arial"/>
        <family val="2"/>
      </rPr>
      <t>2,800,611 GJ</t>
    </r>
    <r>
      <rPr>
        <sz val="10"/>
        <rFont val="Arial"/>
        <family val="2"/>
      </rPr>
      <t xml:space="preserve"> (2022: 3,184,607 GJ) 
(2) </t>
    </r>
    <r>
      <rPr>
        <b/>
        <sz val="10"/>
        <rFont val="Arial"/>
        <family val="2"/>
      </rPr>
      <t>6%</t>
    </r>
    <r>
      <rPr>
        <sz val="10"/>
        <rFont val="Arial"/>
        <family val="2"/>
      </rPr>
      <t xml:space="preserve"> from grid electricity (2022: 5%)
(3) </t>
    </r>
    <r>
      <rPr>
        <b/>
        <sz val="10"/>
        <rFont val="Arial"/>
        <family val="2"/>
      </rPr>
      <t>37%</t>
    </r>
    <r>
      <rPr>
        <sz val="10"/>
        <rFont val="Arial"/>
        <family val="2"/>
      </rPr>
      <t xml:space="preserve"> energy from renewable sources (2022: 32%)
(4) </t>
    </r>
    <r>
      <rPr>
        <b/>
        <sz val="10"/>
        <rFont val="Arial"/>
        <family val="2"/>
      </rPr>
      <t>11,745 GJ</t>
    </r>
    <r>
      <rPr>
        <sz val="10"/>
        <rFont val="Arial"/>
        <family val="2"/>
      </rPr>
      <t xml:space="preserve"> from self-generated energy (2022: 7,757 GJ)
SIR2023 - p10,12-13</t>
    </r>
  </si>
  <si>
    <t>(1) Total water withdrawn, (2) total water consumed: percentage of each in regions with High or Extremely High Baseline Water Stress</t>
  </si>
  <si>
    <r>
      <t>(1) Total water withdrawn across</t>
    </r>
    <r>
      <rPr>
        <b/>
        <sz val="10"/>
        <rFont val="Arial"/>
        <family val="2"/>
      </rPr>
      <t xml:space="preserve"> </t>
    </r>
    <r>
      <rPr>
        <sz val="10"/>
        <rFont val="Arial"/>
        <family val="2"/>
      </rPr>
      <t xml:space="preserve">global operations: </t>
    </r>
    <r>
      <rPr>
        <b/>
        <sz val="10"/>
        <rFont val="Arial"/>
        <family val="2"/>
      </rPr>
      <t>3,006,840 m</t>
    </r>
    <r>
      <rPr>
        <b/>
        <vertAlign val="superscript"/>
        <sz val="10"/>
        <rFont val="Arial"/>
        <family val="2"/>
      </rPr>
      <t>3</t>
    </r>
    <r>
      <rPr>
        <vertAlign val="superscript"/>
        <sz val="10"/>
        <rFont val="Arial"/>
        <family val="2"/>
      </rPr>
      <t xml:space="preserve"> </t>
    </r>
    <r>
      <rPr>
        <sz val="10"/>
        <rFont val="Arial"/>
        <family val="2"/>
      </rPr>
      <t>(2022: 3,251,363 m</t>
    </r>
    <r>
      <rPr>
        <vertAlign val="superscript"/>
        <sz val="10"/>
        <rFont val="Arial"/>
        <family val="2"/>
      </rPr>
      <t>3</t>
    </r>
    <r>
      <rPr>
        <sz val="10"/>
        <rFont val="Arial"/>
        <family val="2"/>
      </rPr>
      <t xml:space="preserve">), 
      </t>
    </r>
    <r>
      <rPr>
        <b/>
        <sz val="10"/>
        <rFont val="Arial"/>
        <family val="2"/>
      </rPr>
      <t>30%</t>
    </r>
    <r>
      <rPr>
        <sz val="10"/>
        <rFont val="Arial"/>
        <family val="2"/>
      </rPr>
      <t xml:space="preserve"> in regions of water stress (2022: 30%)
(2)  Total water consumed across global operations:</t>
    </r>
    <r>
      <rPr>
        <b/>
        <sz val="10"/>
        <rFont val="Arial"/>
        <family val="2"/>
      </rPr>
      <t xml:space="preserve"> 622,202 m</t>
    </r>
    <r>
      <rPr>
        <b/>
        <vertAlign val="superscript"/>
        <sz val="10"/>
        <rFont val="Arial"/>
        <family val="2"/>
      </rPr>
      <t xml:space="preserve">3 </t>
    </r>
    <r>
      <rPr>
        <sz val="10"/>
        <rFont val="Arial"/>
        <family val="2"/>
      </rPr>
      <t>(2022: 863,905 m</t>
    </r>
    <r>
      <rPr>
        <vertAlign val="superscript"/>
        <sz val="10"/>
        <rFont val="Arial"/>
        <family val="2"/>
      </rPr>
      <t>3</t>
    </r>
    <r>
      <rPr>
        <sz val="10"/>
        <rFont val="Arial"/>
        <family val="2"/>
      </rPr>
      <t>),</t>
    </r>
    <r>
      <rPr>
        <b/>
        <sz val="10"/>
        <rFont val="Arial"/>
        <family val="2"/>
      </rPr>
      <t xml:space="preserve"> 
      67%</t>
    </r>
    <r>
      <rPr>
        <sz val="10"/>
        <rFont val="Arial"/>
        <family val="2"/>
      </rPr>
      <t xml:space="preserve"> in regions of water stress (2022: 42%)
We measure water stress using the baseline water stress indicator (for each region) from the Aqueduct tool; Baseline water stress measures the ratio between total water withdrawal and available renewable surface water supply. Aqueduct version 4.0 has been used to define our sites in water stressed areas. </t>
    </r>
  </si>
  <si>
    <t>Any release to water resulting in a breach of regulatory consent or permit conditions is reported on our Global incident reporting system. During the reporting period no incidents of non-compliance occurred which resulted in a formal enforcement action.</t>
  </si>
  <si>
    <t>(1) Amount of hazardous waste generated,
(2) percentage recycled</t>
  </si>
  <si>
    <r>
      <t xml:space="preserve">• Hazardous waste generated: </t>
    </r>
    <r>
      <rPr>
        <b/>
        <sz val="10"/>
        <rFont val="Arial"/>
        <family val="2"/>
      </rPr>
      <t>10,310 tonnes</t>
    </r>
    <r>
      <rPr>
        <sz val="10"/>
        <rFont val="Arial"/>
        <family val="2"/>
      </rPr>
      <t xml:space="preserve"> (2022: 11,788 tonnes)
• </t>
    </r>
    <r>
      <rPr>
        <b/>
        <sz val="10"/>
        <rFont val="Arial"/>
        <family val="2"/>
      </rPr>
      <t>30%</t>
    </r>
    <r>
      <rPr>
        <sz val="10"/>
        <rFont val="Arial"/>
        <family val="2"/>
      </rPr>
      <t xml:space="preserve"> hazardous waste recycled (2022: 33%)</t>
    </r>
  </si>
  <si>
    <r>
      <t xml:space="preserve">(1) Global Full Year OSHA Total Recordable Injury Rate (TRIR) of </t>
    </r>
    <r>
      <rPr>
        <b/>
        <sz val="10"/>
        <rFont val="Arial"/>
        <family val="2"/>
      </rPr>
      <t>0.72</t>
    </r>
    <r>
      <rPr>
        <sz val="10"/>
        <rFont val="Arial"/>
        <family val="2"/>
      </rPr>
      <t xml:space="preserve"> (2022: 0.74)
(1)(a) Direct employees TRIR of </t>
    </r>
    <r>
      <rPr>
        <b/>
        <sz val="10"/>
        <rFont val="Arial"/>
        <family val="2"/>
      </rPr>
      <t>0.77</t>
    </r>
    <r>
      <rPr>
        <sz val="10"/>
        <rFont val="Arial"/>
        <family val="2"/>
      </rPr>
      <t xml:space="preserve"> (2022:0.8)
(1)(b) Contract employees (supervised contractors) TRIR of </t>
    </r>
    <r>
      <rPr>
        <b/>
        <sz val="10"/>
        <rFont val="Arial"/>
        <family val="2"/>
      </rPr>
      <t>0.19</t>
    </r>
    <r>
      <rPr>
        <sz val="10"/>
        <rFont val="Arial"/>
        <family val="2"/>
      </rPr>
      <t xml:space="preserve"> (2022:0.18)
</t>
    </r>
    <r>
      <rPr>
        <sz val="8"/>
        <rFont val="Arial"/>
        <family val="2"/>
      </rPr>
      <t xml:space="preserve">Note for 2022 TRIR is quoted on Full Year basis inclusive of the performance of the majority divestment to end June 2022 and excluding COVID-19. </t>
    </r>
    <r>
      <rPr>
        <sz val="10"/>
        <rFont val="Arial"/>
        <family val="2"/>
      </rPr>
      <t xml:space="preserve">
(2)a and (2)b there have been no fatalities</t>
    </r>
  </si>
  <si>
    <t>Revenue from products designed for use-phase resource efficiency</t>
  </si>
  <si>
    <r>
      <t>Croda is continuing to review and drive improvement in our reporting of avoided emissions. The data reported captures only those aspects we have been able to measure so far. The opportunity to expand our data set is regularly assessed. To date a ‘Benefits in Use Framework’ has been developed in accordance with WRI / WBCSD GHG Protocol for Project Accounting and used to identify, quantify and describe the benefit(s) from use and application of twelve of Croda’s products and a biomass waste stream.
Total avoided GHG emissions from 2023 sales:</t>
    </r>
    <r>
      <rPr>
        <b/>
        <sz val="10"/>
        <color theme="2" tint="-0.749992370372631"/>
        <rFont val="Arial"/>
        <family val="2"/>
      </rPr>
      <t xml:space="preserve"> 812,620 TCO2e </t>
    </r>
    <r>
      <rPr>
        <sz val="10"/>
        <color theme="2" tint="-0.749992370372631"/>
        <rFont val="Arial"/>
        <family val="2"/>
      </rPr>
      <t>(2022: 687,926 TCO2e)
Total avoided water use from 2023 sales:</t>
    </r>
    <r>
      <rPr>
        <b/>
        <sz val="10"/>
        <color theme="2" tint="-0.749992370372631"/>
        <rFont val="Arial"/>
        <family val="2"/>
      </rPr>
      <t xml:space="preserve"> 292 million m</t>
    </r>
    <r>
      <rPr>
        <b/>
        <vertAlign val="superscript"/>
        <sz val="10"/>
        <color theme="2" tint="-0.749992370372631"/>
        <rFont val="Arial"/>
        <family val="2"/>
      </rPr>
      <t xml:space="preserve">3 </t>
    </r>
    <r>
      <rPr>
        <sz val="10"/>
        <color theme="2" tint="-0.749992370372631"/>
        <rFont val="Arial"/>
        <family val="2"/>
      </rPr>
      <t>(2021: 92 million m</t>
    </r>
    <r>
      <rPr>
        <vertAlign val="superscript"/>
        <sz val="10"/>
        <color theme="2" tint="-0.749992370372631"/>
        <rFont val="Arial"/>
        <family val="2"/>
      </rPr>
      <t>3</t>
    </r>
    <r>
      <rPr>
        <sz val="10"/>
        <color theme="2" tint="-0.749992370372631"/>
        <rFont val="Arial"/>
        <family val="2"/>
      </rPr>
      <t>)
Total revenue from products reducing / avoiding emissions or water consumption :</t>
    </r>
    <r>
      <rPr>
        <b/>
        <sz val="10"/>
        <color theme="2" tint="-0.749992370372631"/>
        <rFont val="Arial"/>
        <family val="2"/>
      </rPr>
      <t>£ 305 million</t>
    </r>
  </si>
  <si>
    <t xml:space="preserve">For Risk see ARA2023 p51-57
For Governance see SIR2023 p24-25 and ARA2023 - Board's biographies p72-73, Board leadership p86-89
For our specific approach to climate related risks see ARA2023 p59-67 </t>
  </si>
  <si>
    <r>
      <t xml:space="preserve">• Process Safety Incidents Count (PSIC) </t>
    </r>
    <r>
      <rPr>
        <b/>
        <sz val="10"/>
        <color theme="2" tint="-0.749992370372631"/>
        <rFont val="Arial"/>
        <family val="2"/>
      </rPr>
      <t>6</t>
    </r>
    <r>
      <rPr>
        <sz val="10"/>
        <color theme="2" tint="-0.749992370372631"/>
        <rFont val="Arial"/>
        <family val="2"/>
      </rPr>
      <t xml:space="preserve"> (2022: 2)
• Process Safety Total Incident Rate (PSTIR) </t>
    </r>
    <r>
      <rPr>
        <b/>
        <sz val="10"/>
        <color theme="2" tint="-0.749992370372631"/>
        <rFont val="Arial"/>
        <family val="2"/>
      </rPr>
      <t xml:space="preserve">0.101 </t>
    </r>
    <r>
      <rPr>
        <sz val="10"/>
        <color theme="2" tint="-0.749992370372631"/>
        <rFont val="Arial"/>
        <family val="2"/>
      </rPr>
      <t>(2022: 0.035)
• Process Safety Incident Severity Rate (PSISR) 0.235</t>
    </r>
    <r>
      <rPr>
        <b/>
        <sz val="10"/>
        <color theme="2" tint="-0.749992370372631"/>
        <rFont val="Arial"/>
        <family val="2"/>
      </rPr>
      <t xml:space="preserve"> </t>
    </r>
    <r>
      <rPr>
        <sz val="10"/>
        <color theme="2" tint="-0.749992370372631"/>
        <rFont val="Arial"/>
        <family val="2"/>
      </rPr>
      <t xml:space="preserve">(2022: 0.087)
Details of Tier 1 incidents in 2023:
1) 4 incidents resulted in Lost time injuries (6 workers).
2) 2 incidents related to an acute release of hazardous material. 
</t>
    </r>
  </si>
  <si>
    <t>Activity Metrics (Table 2 Chemicals Sustainability Accounting Standard / Table 1 IFRS S2 Volume 47 - Chemicals)</t>
  </si>
  <si>
    <t xml:space="preserve">Croda reports an emissions intensity metric on the basis of scope 1 plus scope 2 market-based emissions per £million Value add.
Value add is a profit related measure. Stating our emissions intensity in this way allows Croda to demonstrate our ability to decouple business value growth from environmental impact. 
Value add is defined as Croda Group adjusted operating profit before depreciation, amortisation and Group employment costs including Directors, Share based payment costs and non-exceptional redundancies, at reported currency. This value is determined at the end of the reporting year.
Data on volumes of sales is not disclosed. </t>
  </si>
  <si>
    <r>
      <rPr>
        <b/>
        <sz val="10"/>
        <color rgb="FF1C8759"/>
        <rFont val="Arial"/>
        <family val="2"/>
      </rPr>
      <t>IFRS S2 Industry-based Guidance on implementing Climate-related Disclosures June 2023</t>
    </r>
    <r>
      <rPr>
        <sz val="10"/>
        <rFont val="Arial"/>
        <family val="2"/>
      </rPr>
      <t xml:space="preserve"> is derived from the SASB standards. The table below identifies the metrics suggested as relevant for the chemicals industry in Volume 47 - Chemicals, of this IFRS S2 guidance. IFRS S2 Climate-related Disclosures together with its accompanying documents is issued by the International Sustainability Standards Board (ISSB).</t>
    </r>
  </si>
  <si>
    <t>2023 values</t>
  </si>
  <si>
    <r>
      <t xml:space="preserve">Scope 1 emissions: </t>
    </r>
    <r>
      <rPr>
        <b/>
        <sz val="10"/>
        <color theme="1"/>
        <rFont val="Arial"/>
        <family val="2"/>
      </rPr>
      <t>86,740 TCO2e</t>
    </r>
    <r>
      <rPr>
        <sz val="10"/>
        <color theme="1"/>
        <rFont val="Arial"/>
        <family val="2"/>
      </rPr>
      <t xml:space="preserve"> (2022: 110,487 TCO2e)</t>
    </r>
  </si>
  <si>
    <r>
      <t xml:space="preserve">Scope 2 market based emissions: </t>
    </r>
    <r>
      <rPr>
        <b/>
        <sz val="10"/>
        <color theme="1"/>
        <rFont val="Arial"/>
        <family val="2"/>
      </rPr>
      <t>14,506 TCO2e</t>
    </r>
    <r>
      <rPr>
        <sz val="10"/>
        <color theme="1"/>
        <rFont val="Arial"/>
        <family val="2"/>
      </rPr>
      <t xml:space="preserve"> (2021: 10,635 TCO2e)</t>
    </r>
  </si>
  <si>
    <r>
      <t>Scope 3 emissions:</t>
    </r>
    <r>
      <rPr>
        <b/>
        <sz val="10"/>
        <color theme="1"/>
        <rFont val="Arial"/>
        <family val="2"/>
      </rPr>
      <t>775,480 TCO2e</t>
    </r>
    <r>
      <rPr>
        <sz val="10"/>
        <color theme="1"/>
        <rFont val="Arial"/>
        <family val="2"/>
      </rPr>
      <t xml:space="preserve"> (2022: 918,810 TCO2e)</t>
    </r>
  </si>
  <si>
    <r>
      <t xml:space="preserve">Total GHG emissions: </t>
    </r>
    <r>
      <rPr>
        <b/>
        <sz val="10"/>
        <color theme="1"/>
        <rFont val="Arial"/>
        <family val="2"/>
      </rPr>
      <t>775,480 TCO2e</t>
    </r>
    <r>
      <rPr>
        <sz val="10"/>
        <color theme="1"/>
        <rFont val="Arial"/>
        <family val="2"/>
      </rPr>
      <t xml:space="preserve"> (2022: 1,039,932 TCO2e)</t>
    </r>
  </si>
  <si>
    <r>
      <t xml:space="preserve">GHG emissions intensity: </t>
    </r>
    <r>
      <rPr>
        <b/>
        <sz val="10"/>
        <color theme="1"/>
        <rFont val="Arial"/>
        <family val="2"/>
      </rPr>
      <t xml:space="preserve">138 TCO2e/£m value added  </t>
    </r>
    <r>
      <rPr>
        <sz val="10"/>
        <color theme="1"/>
        <rFont val="Arial"/>
        <family val="2"/>
      </rPr>
      <t>(2022: 134 TCO2e/£m value added,excludes locations divested in 2022) 
Value add is defined as Croda Group adjusted operating profit before depreciation, amortisation and Group employment costs including Directors, Share based payment costs and non-exceptional redundancies, at reported currency. This value is determined at the end of the reporting year.</t>
    </r>
  </si>
  <si>
    <r>
      <rPr>
        <b/>
        <sz val="10"/>
        <color theme="1"/>
        <rFont val="Arial"/>
        <family val="2"/>
      </rPr>
      <t>&lt;1%</t>
    </r>
    <r>
      <rPr>
        <sz val="10"/>
        <color theme="1"/>
        <rFont val="Arial"/>
        <family val="2"/>
      </rPr>
      <t xml:space="preserve"> (2022: &lt;1%)</t>
    </r>
  </si>
  <si>
    <r>
      <t>Non renewable energy consumption:</t>
    </r>
    <r>
      <rPr>
        <b/>
        <sz val="10"/>
        <color theme="1"/>
        <rFont val="Arial"/>
        <family val="2"/>
      </rPr>
      <t xml:space="preserve"> 63%</t>
    </r>
    <r>
      <rPr>
        <sz val="10"/>
        <color theme="1"/>
        <rFont val="Arial"/>
        <family val="2"/>
      </rPr>
      <t xml:space="preserve"> of total energy consumption (2022: 68%)</t>
    </r>
  </si>
  <si>
    <r>
      <t xml:space="preserve">Hazardous waste: </t>
    </r>
    <r>
      <rPr>
        <b/>
        <sz val="10"/>
        <color theme="1"/>
        <rFont val="Arial"/>
        <family val="2"/>
      </rPr>
      <t xml:space="preserve">10,310 tonnes </t>
    </r>
    <r>
      <rPr>
        <sz val="10"/>
        <color theme="1"/>
        <rFont val="Arial"/>
        <family val="2"/>
      </rPr>
      <t>(2022: 11,788 tonnes)</t>
    </r>
  </si>
  <si>
    <r>
      <t xml:space="preserve">Mean gender pay gap: </t>
    </r>
    <r>
      <rPr>
        <b/>
        <sz val="10"/>
        <color theme="1"/>
        <rFont val="Arial"/>
        <family val="2"/>
      </rPr>
      <t xml:space="preserve">7.9% </t>
    </r>
    <r>
      <rPr>
        <sz val="10"/>
        <color theme="1"/>
        <rFont val="Arial"/>
        <family val="2"/>
      </rPr>
      <t xml:space="preserve">(UK employees of Croda Europe Ltd) (2022: 7.2%, </t>
    </r>
    <r>
      <rPr>
        <sz val="8"/>
        <color theme="1"/>
        <rFont val="Arial"/>
        <family val="2"/>
      </rPr>
      <t>values are full year and include locations divested in 2022</t>
    </r>
    <r>
      <rPr>
        <sz val="10"/>
        <color theme="1"/>
        <rFont val="Arial"/>
        <family val="2"/>
      </rPr>
      <t>)</t>
    </r>
  </si>
  <si>
    <r>
      <t xml:space="preserve">Board membership: </t>
    </r>
    <r>
      <rPr>
        <b/>
        <sz val="10"/>
        <color theme="1"/>
        <rFont val="Arial"/>
        <family val="2"/>
      </rPr>
      <t>50%</t>
    </r>
    <r>
      <rPr>
        <sz val="10"/>
        <color theme="1"/>
        <rFont val="Arial"/>
        <family val="2"/>
      </rPr>
      <t xml:space="preserve"> female at end 2023, (2022: 50% female)</t>
    </r>
  </si>
  <si>
    <r>
      <t xml:space="preserve">Company executive team membership: </t>
    </r>
    <r>
      <rPr>
        <b/>
        <sz val="10"/>
        <color theme="1"/>
        <rFont val="Arial"/>
        <family val="2"/>
      </rPr>
      <t>37%</t>
    </r>
    <r>
      <rPr>
        <sz val="10"/>
        <color theme="1"/>
        <rFont val="Arial"/>
        <family val="2"/>
      </rPr>
      <t xml:space="preserve"> female at 01 Jan 2024 (33% female at 01 Jan 2023)</t>
    </r>
  </si>
  <si>
    <r>
      <t xml:space="preserve">Company employees: </t>
    </r>
    <r>
      <rPr>
        <b/>
        <sz val="10"/>
        <color theme="1"/>
        <rFont val="Arial"/>
        <family val="2"/>
      </rPr>
      <t>40%</t>
    </r>
    <r>
      <rPr>
        <sz val="10"/>
        <color theme="1"/>
        <rFont val="Arial"/>
        <family val="2"/>
      </rPr>
      <t xml:space="preserve"> female at end 2023 (2022: 40%)</t>
    </r>
  </si>
  <si>
    <t>Does the company already report or intend to report for 2023 climate-related financial information as per TCFD recommendations? (Y/N)</t>
  </si>
  <si>
    <t>Change</t>
  </si>
  <si>
    <t xml:space="preserve">Restated </t>
  </si>
  <si>
    <t xml:space="preserve">Previously reported </t>
  </si>
  <si>
    <t>Global Scope 2 energy use (kWh)</t>
  </si>
  <si>
    <t>Energy consumption across global operations (kWh)</t>
  </si>
  <si>
    <t>Impact on energy consumption reported in 2022</t>
  </si>
  <si>
    <t xml:space="preserve">The 2018, 2021 and 2022 GHG emissions for scope 3 are calculated on a more granular methodology than 2019 and 2020. Due to this difference in methodology Croda considers it no longer beneificial to reference the results for 2019 and 2020. </t>
  </si>
  <si>
    <t>Scope 3 emissions (tonnes CO2e)</t>
  </si>
  <si>
    <t>Scope 2 emissions (location-based) (tonnes CO2e)</t>
  </si>
  <si>
    <t>Impact on emissions reporting</t>
  </si>
  <si>
    <t>The Greenhouse Gas Emissions results have been re-verified by Accenture. A copy of the verification statement is available on www.croda.com/sustainability</t>
  </si>
  <si>
    <t xml:space="preserve">These updates reflect our commitment to good quality data and have allowed us the opportunity to improve the completeness of our reporting for:
- arbitration of Renewable Energy Certificates at our site in Atlas Point (2020, 2021 and 2022) impacting energy usage, scope 2 (location-based) emissions and scope 3 emissions
- along with smaller corrections to scope 3 emissions (2018, 2021 &amp; 2022) for adjustments in raw materials usage at our Singapore facility and improvements to application of emissions factors </t>
  </si>
  <si>
    <t>Re-statement of prior years</t>
  </si>
  <si>
    <t>Financial</t>
  </si>
  <si>
    <t>Sectors</t>
  </si>
  <si>
    <t>Greenhouse gas emissions:</t>
  </si>
  <si>
    <t xml:space="preserve">UK greenhouse gas emissions: </t>
  </si>
  <si>
    <t>Greenhouse gas ('GHG') emissions, scope 1, scope 2, upstream scope 3</t>
  </si>
  <si>
    <t>Scope 3 emissions (upstream)</t>
  </si>
  <si>
    <t xml:space="preserve">Change in scope 3 emissions (upstream) since 2018 </t>
  </si>
  <si>
    <t>Avoided emissions</t>
  </si>
  <si>
    <t>Land use</t>
  </si>
  <si>
    <t>Water use and discharge</t>
  </si>
  <si>
    <t>People and Safety</t>
  </si>
  <si>
    <t>Training hours</t>
  </si>
  <si>
    <t>Pay ratios</t>
  </si>
  <si>
    <t>Collective bargaining representation</t>
  </si>
  <si>
    <t>SASB disclosures, IFRS 2 ISSB</t>
  </si>
  <si>
    <t>GRI index</t>
  </si>
  <si>
    <t>GRI disclosures</t>
  </si>
  <si>
    <t>SASB  ISSB</t>
  </si>
  <si>
    <t>PAI statement</t>
  </si>
  <si>
    <t>Re-statements</t>
  </si>
  <si>
    <t xml:space="preserve">Proportion of global greenhouse gas emissions from 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</si>
</sst>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0.0;\(#,##0.0\);"/>
    <numFmt numFmtId="165" formatCode="#,##0.0"/>
    <numFmt numFmtId="166" formatCode="0.0%"/>
    <numFmt numFmtId="167" formatCode="0.0"/>
    <numFmt numFmtId="168" formatCode="#,##0.0%;\(#,##0.0\)%;"/>
    <numFmt numFmtId="169" formatCode="0.0%;\(0.0\)%;\-"/>
    <numFmt numFmtId="170" formatCode="0.0\x"/>
    <numFmt numFmtId="171" formatCode="0\x"/>
    <numFmt numFmtId="172" formatCode="0.000"/>
    <numFmt numFmtId="173" formatCode="_-* #,##0_-;\-* #,##0_-;_-* &quot;-&quot;??_-;_-@_-"/>
  </numFmts>
  <fonts count="59" x14ac:knownFonts="1">
    <font>
      <sz val="11"/>
      <color theme="1"/>
      <name val="Arial"/>
      <family val="2"/>
    </font>
    <font>
      <sz val="11"/>
      <color theme="1"/>
      <name val="Arial"/>
      <family val="2"/>
    </font>
    <font>
      <sz val="11"/>
      <color rgb="FFFF0000"/>
      <name val="Arial"/>
      <family val="2"/>
    </font>
    <font>
      <u/>
      <sz val="11"/>
      <color theme="10"/>
      <name val="Arial"/>
      <family val="2"/>
    </font>
    <font>
      <sz val="10"/>
      <name val="Arial"/>
      <family val="2"/>
    </font>
    <font>
      <b/>
      <sz val="10"/>
      <color rgb="FF1C8759"/>
      <name val="Arial"/>
      <family val="2"/>
    </font>
    <font>
      <b/>
      <sz val="10"/>
      <color theme="0"/>
      <name val="Arial"/>
      <family val="2"/>
    </font>
    <font>
      <b/>
      <sz val="10"/>
      <color theme="1"/>
      <name val="Arial"/>
      <family val="2"/>
    </font>
    <font>
      <sz val="10"/>
      <color theme="1"/>
      <name val="Arial"/>
      <family val="2"/>
    </font>
    <font>
      <u/>
      <sz val="10"/>
      <color theme="10"/>
      <name val="Arial"/>
      <family val="2"/>
    </font>
    <font>
      <b/>
      <sz val="18"/>
      <color rgb="FF1C8759"/>
      <name val="Arial"/>
      <family val="2"/>
    </font>
    <font>
      <b/>
      <sz val="10"/>
      <name val="Arial"/>
      <family val="2"/>
    </font>
    <font>
      <b/>
      <sz val="18"/>
      <name val="Arial"/>
      <family val="2"/>
    </font>
    <font>
      <b/>
      <sz val="18"/>
      <color rgb="FFFF0000"/>
      <name val="Arial"/>
      <family val="2"/>
    </font>
    <font>
      <b/>
      <u/>
      <sz val="10"/>
      <name val="Arial"/>
      <family val="2"/>
    </font>
    <font>
      <sz val="11"/>
      <color theme="1"/>
      <name val="Calibri"/>
      <family val="2"/>
      <scheme val="minor"/>
    </font>
    <font>
      <b/>
      <sz val="20"/>
      <name val="Arial"/>
      <family val="2"/>
    </font>
    <font>
      <u/>
      <sz val="11"/>
      <color theme="10"/>
      <name val="Calibri"/>
      <family val="2"/>
      <scheme val="minor"/>
    </font>
    <font>
      <b/>
      <sz val="10"/>
      <color rgb="FF002855"/>
      <name val="Arial"/>
      <family val="2"/>
    </font>
    <font>
      <b/>
      <sz val="10"/>
      <color rgb="FFFFFFFF"/>
      <name val="Arial"/>
      <family val="2"/>
    </font>
    <font>
      <sz val="10"/>
      <color rgb="FF000000"/>
      <name val="Arial"/>
      <family val="2"/>
    </font>
    <font>
      <b/>
      <sz val="18"/>
      <color theme="1"/>
      <name val="Arial"/>
      <family val="2"/>
    </font>
    <font>
      <sz val="10"/>
      <color rgb="FFFF0000"/>
      <name val="Arial"/>
      <family val="2"/>
    </font>
    <font>
      <b/>
      <sz val="10"/>
      <color rgb="FF000000"/>
      <name val="Arial"/>
      <family val="2"/>
    </font>
    <font>
      <b/>
      <sz val="10"/>
      <color rgb="FF0070C0"/>
      <name val="Arial"/>
      <family val="2"/>
    </font>
    <font>
      <sz val="18"/>
      <color theme="1"/>
      <name val="Arial"/>
      <family val="2"/>
    </font>
    <font>
      <b/>
      <sz val="11"/>
      <color theme="1"/>
      <name val="Calibri"/>
      <family val="2"/>
      <scheme val="minor"/>
    </font>
    <font>
      <b/>
      <sz val="10"/>
      <color theme="1"/>
      <name val="Calibri"/>
      <family val="2"/>
      <scheme val="minor"/>
    </font>
    <font>
      <sz val="10"/>
      <name val="Calibri"/>
      <family val="2"/>
      <scheme val="minor"/>
    </font>
    <font>
      <i/>
      <sz val="10"/>
      <color rgb="FFFF0000"/>
      <name val="Calibri"/>
      <family val="2"/>
      <scheme val="minor"/>
    </font>
    <font>
      <sz val="10"/>
      <color theme="1"/>
      <name val="Calibri"/>
      <family val="2"/>
      <scheme val="minor"/>
    </font>
    <font>
      <i/>
      <sz val="11"/>
      <color theme="1"/>
      <name val="Arial"/>
      <family val="2"/>
    </font>
    <font>
      <b/>
      <i/>
      <sz val="10"/>
      <color theme="1"/>
      <name val="Arial"/>
      <family val="2"/>
    </font>
    <font>
      <b/>
      <vertAlign val="superscript"/>
      <sz val="10"/>
      <name val="Arial"/>
      <family val="2"/>
    </font>
    <font>
      <vertAlign val="superscript"/>
      <sz val="10"/>
      <name val="Arial"/>
      <family val="2"/>
    </font>
    <font>
      <sz val="9"/>
      <color indexed="81"/>
      <name val="Tahoma"/>
      <family val="2"/>
    </font>
    <font>
      <b/>
      <sz val="9"/>
      <color indexed="81"/>
      <name val="Tahoma"/>
      <family val="2"/>
    </font>
    <font>
      <sz val="9"/>
      <name val="Arial"/>
      <family val="2"/>
    </font>
    <font>
      <b/>
      <sz val="9"/>
      <name val="Arial"/>
      <family val="2"/>
    </font>
    <font>
      <sz val="9"/>
      <color rgb="FFFF0000"/>
      <name val="Arial"/>
      <family val="2"/>
    </font>
    <font>
      <i/>
      <sz val="9"/>
      <name val="Arial"/>
      <family val="2"/>
    </font>
    <font>
      <b/>
      <u/>
      <sz val="9"/>
      <name val="Arial"/>
      <family val="2"/>
    </font>
    <font>
      <b/>
      <vertAlign val="superscript"/>
      <sz val="9"/>
      <name val="Arial"/>
      <family val="2"/>
    </font>
    <font>
      <u/>
      <sz val="9"/>
      <name val="Arial"/>
      <family val="2"/>
    </font>
    <font>
      <sz val="8"/>
      <name val="Arial"/>
      <family val="2"/>
    </font>
    <font>
      <sz val="7"/>
      <name val="Arial"/>
      <family val="2"/>
    </font>
    <font>
      <sz val="10"/>
      <color theme="2" tint="-0.749992370372631"/>
      <name val="Arial"/>
      <family val="2"/>
    </font>
    <font>
      <b/>
      <sz val="11"/>
      <color theme="1"/>
      <name val="Arial"/>
      <family val="2"/>
    </font>
    <font>
      <sz val="9"/>
      <color theme="2" tint="-0.749992370372631"/>
      <name val="Arial"/>
      <family val="2"/>
    </font>
    <font>
      <sz val="11"/>
      <color rgb="FF000000"/>
      <name val="Calibri"/>
      <family val="2"/>
    </font>
    <font>
      <sz val="9"/>
      <color rgb="FF000000"/>
      <name val="Calibri"/>
      <family val="2"/>
    </font>
    <font>
      <sz val="11"/>
      <name val="Arial"/>
      <family val="2"/>
    </font>
    <font>
      <b/>
      <sz val="10"/>
      <color theme="2" tint="-0.749992370372631"/>
      <name val="Arial"/>
      <family val="2"/>
    </font>
    <font>
      <b/>
      <vertAlign val="superscript"/>
      <sz val="10"/>
      <color theme="2" tint="-0.749992370372631"/>
      <name val="Arial"/>
      <family val="2"/>
    </font>
    <font>
      <vertAlign val="superscript"/>
      <sz val="10"/>
      <color theme="2" tint="-0.749992370372631"/>
      <name val="Arial"/>
      <family val="2"/>
    </font>
    <font>
      <sz val="8"/>
      <color theme="1"/>
      <name val="Arial"/>
      <family val="2"/>
    </font>
    <font>
      <sz val="11"/>
      <color rgb="FF000000"/>
      <name val="Arial"/>
      <family val="2"/>
    </font>
    <font>
      <b/>
      <sz val="11"/>
      <name val="Arial"/>
      <family val="2"/>
    </font>
    <font>
      <sz val="10"/>
      <color rgb="FF595959"/>
      <name val="Century Gothic"/>
      <family val="2"/>
    </font>
  </fonts>
  <fills count="12">
    <fill>
      <patternFill patternType="none"/>
    </fill>
    <fill>
      <patternFill patternType="gray125"/>
    </fill>
    <fill>
      <patternFill patternType="solid">
        <fgColor theme="0"/>
        <bgColor indexed="64"/>
      </patternFill>
    </fill>
    <fill>
      <patternFill patternType="solid">
        <fgColor rgb="FF1C8759"/>
        <bgColor indexed="64"/>
      </patternFill>
    </fill>
    <fill>
      <patternFill patternType="solid">
        <fgColor rgb="FFFAFAF0"/>
        <bgColor indexed="64"/>
      </patternFill>
    </fill>
    <fill>
      <patternFill patternType="solid">
        <fgColor rgb="FF49CF6E"/>
        <bgColor indexed="64"/>
      </patternFill>
    </fill>
    <fill>
      <patternFill patternType="solid">
        <fgColor rgb="FFAFF190"/>
        <bgColor indexed="64"/>
      </patternFill>
    </fill>
    <fill>
      <patternFill patternType="solid">
        <fgColor rgb="FFDAFCB6"/>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0"/>
        <bgColor rgb="FF000000"/>
      </patternFill>
    </fill>
  </fills>
  <borders count="42">
    <border>
      <left/>
      <right/>
      <top/>
      <bottom/>
      <diagonal/>
    </border>
    <border>
      <left/>
      <right/>
      <top/>
      <bottom style="thin">
        <color rgb="FF1C8759"/>
      </bottom>
      <diagonal/>
    </border>
    <border>
      <left/>
      <right/>
      <top style="thin">
        <color rgb="FF1C8759"/>
      </top>
      <bottom/>
      <diagonal/>
    </border>
    <border>
      <left/>
      <right/>
      <top/>
      <bottom style="medium">
        <color rgb="FF178643"/>
      </bottom>
      <diagonal/>
    </border>
    <border>
      <left/>
      <right/>
      <top/>
      <bottom style="thin">
        <color auto="1"/>
      </bottom>
      <diagonal/>
    </border>
    <border>
      <left/>
      <right style="thin">
        <color indexed="64"/>
      </right>
      <top/>
      <bottom/>
      <diagonal/>
    </border>
    <border>
      <left/>
      <right style="thin">
        <color indexed="64"/>
      </right>
      <top/>
      <bottom style="thin">
        <color auto="1"/>
      </bottom>
      <diagonal/>
    </border>
    <border>
      <left/>
      <right style="thin">
        <color theme="6"/>
      </right>
      <top/>
      <bottom/>
      <diagonal/>
    </border>
    <border>
      <left/>
      <right style="thin">
        <color theme="6"/>
      </right>
      <top/>
      <bottom style="thin">
        <color auto="1"/>
      </bottom>
      <diagonal/>
    </border>
    <border>
      <left style="thin">
        <color indexed="64"/>
      </left>
      <right/>
      <top/>
      <bottom/>
      <diagonal/>
    </border>
    <border>
      <left style="thin">
        <color theme="6"/>
      </left>
      <right/>
      <top/>
      <bottom/>
      <diagonal/>
    </border>
    <border>
      <left style="thin">
        <color theme="6"/>
      </left>
      <right/>
      <top/>
      <bottom style="thin">
        <color auto="1"/>
      </bottom>
      <diagonal/>
    </border>
    <border>
      <left style="thin">
        <color rgb="FF788498"/>
      </left>
      <right/>
      <top/>
      <bottom style="thin">
        <color rgb="FF1C8759"/>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F4F4F4"/>
      </right>
      <top/>
      <bottom/>
      <diagonal/>
    </border>
    <border>
      <left/>
      <right/>
      <top/>
      <bottom style="medium">
        <color rgb="FFF4F4F4"/>
      </bottom>
      <diagonal/>
    </border>
    <border>
      <left/>
      <right style="medium">
        <color rgb="FFF4F4F4"/>
      </right>
      <top/>
      <bottom style="medium">
        <color rgb="FFF4F4F4"/>
      </bottom>
      <diagonal/>
    </border>
    <border>
      <left style="medium">
        <color rgb="FFF4F4F4"/>
      </left>
      <right/>
      <top/>
      <bottom style="medium">
        <color rgb="FFF4F4F4"/>
      </bottom>
      <diagonal/>
    </border>
    <border>
      <left style="medium">
        <color rgb="FFF4F4F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0" tint="-0.249977111117893"/>
      </top>
      <bottom style="thin">
        <color theme="0" tint="-0.249977111117893"/>
      </bottom>
      <diagonal/>
    </border>
    <border>
      <left/>
      <right/>
      <top style="thin">
        <color theme="0" tint="-0.249977111117893"/>
      </top>
      <bottom/>
      <diagonal/>
    </border>
    <border>
      <left/>
      <right/>
      <top/>
      <bottom style="thin">
        <color theme="0" tint="-0.249977111117893"/>
      </bottom>
      <diagonal/>
    </border>
    <border>
      <left/>
      <right/>
      <top/>
      <bottom style="thin">
        <color theme="0" tint="-0.34998626667073579"/>
      </bottom>
      <diagonal/>
    </border>
    <border>
      <left/>
      <right style="thin">
        <color theme="0" tint="-0.34998626667073579"/>
      </right>
      <top/>
      <bottom/>
      <diagonal/>
    </border>
    <border>
      <left style="thin">
        <color theme="2" tint="-0.249977111117893"/>
      </left>
      <right/>
      <top style="thin">
        <color auto="1"/>
      </top>
      <bottom/>
      <diagonal/>
    </border>
    <border>
      <left style="thin">
        <color theme="2" tint="-0.249977111117893"/>
      </left>
      <right/>
      <top/>
      <bottom/>
      <diagonal/>
    </border>
  </borders>
  <cellStyleXfs count="8">
    <xf numFmtId="0" fontId="0" fillId="0" borderId="0"/>
    <xf numFmtId="0" fontId="3" fillId="0" borderId="0" applyNumberFormat="0" applyFill="0" applyBorder="0" applyAlignment="0" applyProtection="0"/>
    <xf numFmtId="0" fontId="15" fillId="0" borderId="0"/>
    <xf numFmtId="0" fontId="17"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9" fillId="0" borderId="0"/>
  </cellStyleXfs>
  <cellXfs count="450">
    <xf numFmtId="0" fontId="0" fillId="0" borderId="0" xfId="0"/>
    <xf numFmtId="0" fontId="0" fillId="2" borderId="0" xfId="0" applyFill="1"/>
    <xf numFmtId="0" fontId="0" fillId="2" borderId="0" xfId="0" applyFill="1" applyAlignment="1">
      <alignment wrapText="1"/>
    </xf>
    <xf numFmtId="0" fontId="3" fillId="2" borderId="0" xfId="1" applyFill="1"/>
    <xf numFmtId="0" fontId="5" fillId="2" borderId="1" xfId="0" applyFont="1" applyFill="1" applyBorder="1"/>
    <xf numFmtId="0" fontId="8" fillId="2" borderId="0" xfId="0" applyFont="1" applyFill="1"/>
    <xf numFmtId="0" fontId="0" fillId="2" borderId="0" xfId="0" applyFill="1" applyAlignment="1">
      <alignment horizontal="left"/>
    </xf>
    <xf numFmtId="0" fontId="4" fillId="0" borderId="0" xfId="0" applyFont="1"/>
    <xf numFmtId="0" fontId="4" fillId="0" borderId="4" xfId="0" applyFont="1" applyBorder="1"/>
    <xf numFmtId="0" fontId="4" fillId="2" borderId="0" xfId="0" applyFont="1" applyFill="1" applyAlignment="1">
      <alignment vertical="center"/>
    </xf>
    <xf numFmtId="0" fontId="4" fillId="0" borderId="0" xfId="0" applyFont="1" applyAlignment="1">
      <alignment horizontal="center"/>
    </xf>
    <xf numFmtId="0" fontId="4" fillId="0" borderId="7" xfId="0" applyFont="1" applyBorder="1"/>
    <xf numFmtId="0" fontId="4" fillId="0" borderId="7" xfId="0" applyFont="1" applyBorder="1" applyAlignment="1">
      <alignment horizontal="center"/>
    </xf>
    <xf numFmtId="0" fontId="5" fillId="0" borderId="0" xfId="0" applyFont="1"/>
    <xf numFmtId="0" fontId="1" fillId="2" borderId="0" xfId="2" applyFont="1" applyFill="1"/>
    <xf numFmtId="0" fontId="6" fillId="2" borderId="0" xfId="2" applyFont="1" applyFill="1" applyAlignment="1">
      <alignment horizontal="left" vertical="center"/>
    </xf>
    <xf numFmtId="0" fontId="4" fillId="2" borderId="0" xfId="2" applyFont="1" applyFill="1" applyAlignment="1">
      <alignment horizontal="left" vertical="center"/>
    </xf>
    <xf numFmtId="0" fontId="18" fillId="2" borderId="0" xfId="2" applyFont="1" applyFill="1" applyAlignment="1">
      <alignment horizontal="left" vertical="center"/>
    </xf>
    <xf numFmtId="0" fontId="8" fillId="2" borderId="0" xfId="2" applyFont="1" applyFill="1"/>
    <xf numFmtId="0" fontId="8" fillId="0" borderId="14" xfId="2" applyFont="1" applyBorder="1" applyAlignment="1">
      <alignment vertical="top" wrapText="1"/>
    </xf>
    <xf numFmtId="0" fontId="20" fillId="0" borderId="14" xfId="2" applyFont="1" applyBorder="1" applyAlignment="1">
      <alignment vertical="top" wrapText="1"/>
    </xf>
    <xf numFmtId="0" fontId="20" fillId="0" borderId="13" xfId="2" applyFont="1" applyBorder="1" applyAlignment="1">
      <alignment vertical="top" wrapText="1"/>
    </xf>
    <xf numFmtId="0" fontId="20" fillId="0" borderId="14" xfId="2" applyFont="1" applyBorder="1" applyAlignment="1">
      <alignment vertical="top"/>
    </xf>
    <xf numFmtId="0" fontId="8" fillId="0" borderId="14" xfId="2" applyFont="1" applyBorder="1" applyAlignment="1">
      <alignment vertical="top"/>
    </xf>
    <xf numFmtId="0" fontId="8" fillId="0" borderId="15" xfId="2" applyFont="1" applyBorder="1" applyAlignment="1">
      <alignment vertical="top" wrapText="1"/>
    </xf>
    <xf numFmtId="0" fontId="8" fillId="0" borderId="0" xfId="2" applyFont="1"/>
    <xf numFmtId="0" fontId="1" fillId="2" borderId="0" xfId="2" applyFont="1" applyFill="1" applyAlignment="1">
      <alignment horizontal="left"/>
    </xf>
    <xf numFmtId="0" fontId="8" fillId="2" borderId="3" xfId="0" applyFont="1" applyFill="1" applyBorder="1" applyAlignment="1">
      <alignment wrapText="1"/>
    </xf>
    <xf numFmtId="0" fontId="7" fillId="4" borderId="0" xfId="0" applyFont="1" applyFill="1" applyAlignment="1">
      <alignment horizontal="left"/>
    </xf>
    <xf numFmtId="0" fontId="8" fillId="2" borderId="22" xfId="2" applyFont="1" applyFill="1" applyBorder="1"/>
    <xf numFmtId="0" fontId="8" fillId="2" borderId="23" xfId="2" applyFont="1" applyFill="1" applyBorder="1"/>
    <xf numFmtId="0" fontId="7" fillId="2" borderId="0" xfId="2" applyFont="1" applyFill="1"/>
    <xf numFmtId="0" fontId="7" fillId="2" borderId="22" xfId="2" applyFont="1" applyFill="1" applyBorder="1"/>
    <xf numFmtId="0" fontId="7" fillId="2" borderId="23" xfId="2" applyFont="1" applyFill="1" applyBorder="1"/>
    <xf numFmtId="0" fontId="7" fillId="2" borderId="24" xfId="2" applyFont="1" applyFill="1" applyBorder="1"/>
    <xf numFmtId="0" fontId="8" fillId="5" borderId="14" xfId="2" applyFont="1" applyFill="1" applyBorder="1"/>
    <xf numFmtId="0" fontId="8" fillId="2" borderId="23" xfId="2" applyFont="1" applyFill="1" applyBorder="1" applyAlignment="1">
      <alignment wrapText="1"/>
    </xf>
    <xf numFmtId="0" fontId="8" fillId="6" borderId="23" xfId="2" applyFont="1" applyFill="1" applyBorder="1"/>
    <xf numFmtId="0" fontId="8" fillId="7" borderId="23" xfId="2" applyFont="1" applyFill="1" applyBorder="1"/>
    <xf numFmtId="0" fontId="8" fillId="7" borderId="24" xfId="2" applyFont="1" applyFill="1" applyBorder="1"/>
    <xf numFmtId="0" fontId="8" fillId="6" borderId="14" xfId="2" applyFont="1" applyFill="1" applyBorder="1"/>
    <xf numFmtId="0" fontId="8" fillId="5" borderId="23" xfId="2" applyFont="1" applyFill="1" applyBorder="1"/>
    <xf numFmtId="0" fontId="8" fillId="7" borderId="14" xfId="2" applyFont="1" applyFill="1" applyBorder="1"/>
    <xf numFmtId="0" fontId="22" fillId="6" borderId="23" xfId="2" applyFont="1" applyFill="1" applyBorder="1"/>
    <xf numFmtId="0" fontId="8" fillId="6" borderId="24" xfId="2" applyFont="1" applyFill="1" applyBorder="1"/>
    <xf numFmtId="0" fontId="8" fillId="0" borderId="23" xfId="2" applyFont="1" applyBorder="1"/>
    <xf numFmtId="0" fontId="8" fillId="5" borderId="24" xfId="2" applyFont="1" applyFill="1" applyBorder="1"/>
    <xf numFmtId="0" fontId="8" fillId="2" borderId="25" xfId="2" applyFont="1" applyFill="1" applyBorder="1"/>
    <xf numFmtId="0" fontId="8" fillId="2" borderId="26" xfId="2" applyFont="1" applyFill="1" applyBorder="1"/>
    <xf numFmtId="0" fontId="8" fillId="0" borderId="26" xfId="2" applyFont="1" applyBorder="1"/>
    <xf numFmtId="0" fontId="8" fillId="6" borderId="26" xfId="2" applyFont="1" applyFill="1" applyBorder="1"/>
    <xf numFmtId="0" fontId="8" fillId="5" borderId="27" xfId="2" applyFont="1" applyFill="1" applyBorder="1"/>
    <xf numFmtId="0" fontId="8" fillId="2" borderId="15" xfId="2" applyFont="1" applyFill="1" applyBorder="1"/>
    <xf numFmtId="0" fontId="8" fillId="2" borderId="19" xfId="2" applyFont="1" applyFill="1" applyBorder="1"/>
    <xf numFmtId="0" fontId="8" fillId="2" borderId="0" xfId="0" applyFont="1" applyFill="1" applyAlignment="1">
      <alignment wrapText="1"/>
    </xf>
    <xf numFmtId="0" fontId="19" fillId="5" borderId="30" xfId="2" applyFont="1" applyFill="1" applyBorder="1" applyAlignment="1">
      <alignment horizontal="right" vertical="center" wrapText="1"/>
    </xf>
    <xf numFmtId="0" fontId="19" fillId="5" borderId="29" xfId="2" applyFont="1" applyFill="1" applyBorder="1" applyAlignment="1">
      <alignment horizontal="right" vertical="center" wrapText="1"/>
    </xf>
    <xf numFmtId="0" fontId="19" fillId="2" borderId="0" xfId="2" applyFont="1" applyFill="1" applyAlignment="1">
      <alignment horizontal="right" vertical="center" wrapText="1"/>
    </xf>
    <xf numFmtId="3" fontId="7" fillId="2" borderId="0" xfId="2" applyNumberFormat="1" applyFont="1" applyFill="1"/>
    <xf numFmtId="3" fontId="8" fillId="2" borderId="0" xfId="2" applyNumberFormat="1" applyFont="1" applyFill="1"/>
    <xf numFmtId="0" fontId="8" fillId="2" borderId="0" xfId="2" applyFont="1" applyFill="1" applyAlignment="1">
      <alignment wrapText="1"/>
    </xf>
    <xf numFmtId="4" fontId="8" fillId="2" borderId="0" xfId="2" applyNumberFormat="1" applyFont="1" applyFill="1" applyAlignment="1">
      <alignment horizontal="right" vertical="center" wrapText="1"/>
    </xf>
    <xf numFmtId="0" fontId="8" fillId="2" borderId="0" xfId="2" applyFont="1" applyFill="1" applyAlignment="1">
      <alignment horizontal="right" vertical="center" wrapText="1"/>
    </xf>
    <xf numFmtId="0" fontId="8" fillId="2" borderId="0" xfId="2" applyFont="1" applyFill="1" applyAlignment="1">
      <alignment horizontal="left" wrapText="1"/>
    </xf>
    <xf numFmtId="0" fontId="23" fillId="2" borderId="0" xfId="2" applyFont="1" applyFill="1" applyAlignment="1">
      <alignment vertical="center" wrapText="1"/>
    </xf>
    <xf numFmtId="0" fontId="24" fillId="2" borderId="0" xfId="2" applyFont="1" applyFill="1" applyAlignment="1">
      <alignment horizontal="left" vertical="center" indent="1"/>
    </xf>
    <xf numFmtId="0" fontId="24" fillId="2" borderId="0" xfId="2" applyFont="1" applyFill="1" applyAlignment="1">
      <alignment horizontal="left" vertical="center" indent="5"/>
    </xf>
    <xf numFmtId="0" fontId="9" fillId="2" borderId="0" xfId="3" applyFont="1" applyFill="1" applyAlignment="1">
      <alignment horizontal="center" wrapText="1"/>
    </xf>
    <xf numFmtId="0" fontId="8" fillId="2" borderId="0" xfId="2" applyFont="1" applyFill="1" applyAlignment="1">
      <alignment horizontal="center" wrapText="1"/>
    </xf>
    <xf numFmtId="0" fontId="8" fillId="2" borderId="0" xfId="2" applyFont="1" applyFill="1" applyAlignment="1">
      <alignment horizontal="left" vertical="top" wrapText="1"/>
    </xf>
    <xf numFmtId="0" fontId="9" fillId="2" borderId="0" xfId="3" applyFont="1" applyFill="1" applyAlignment="1">
      <alignment horizontal="center" vertical="top" wrapText="1"/>
    </xf>
    <xf numFmtId="0" fontId="8" fillId="2" borderId="0" xfId="2" applyFont="1" applyFill="1" applyAlignment="1">
      <alignment horizontal="center" vertical="top" wrapText="1"/>
    </xf>
    <xf numFmtId="0" fontId="8" fillId="2" borderId="0" xfId="2" applyFont="1" applyFill="1" applyAlignment="1">
      <alignment horizontal="left"/>
    </xf>
    <xf numFmtId="0" fontId="8" fillId="2" borderId="0" xfId="2" applyFont="1" applyFill="1" applyAlignment="1">
      <alignment horizontal="center"/>
    </xf>
    <xf numFmtId="9" fontId="8" fillId="2" borderId="0" xfId="2" applyNumberFormat="1" applyFont="1" applyFill="1" applyAlignment="1">
      <alignment horizontal="center" vertical="center"/>
    </xf>
    <xf numFmtId="0" fontId="25" fillId="2" borderId="0" xfId="0" applyFont="1" applyFill="1"/>
    <xf numFmtId="0" fontId="26" fillId="2" borderId="0" xfId="0" applyFont="1" applyFill="1" applyAlignment="1">
      <alignment vertical="top" wrapText="1"/>
    </xf>
    <xf numFmtId="0" fontId="0" fillId="2" borderId="0" xfId="0" applyFill="1" applyAlignment="1">
      <alignment vertical="center" wrapText="1"/>
    </xf>
    <xf numFmtId="0" fontId="0" fillId="2" borderId="0" xfId="0" applyFill="1" applyAlignment="1">
      <alignment vertical="center"/>
    </xf>
    <xf numFmtId="0" fontId="0" fillId="0" borderId="0" xfId="0" applyAlignment="1">
      <alignment vertical="center"/>
    </xf>
    <xf numFmtId="0" fontId="0" fillId="2" borderId="0" xfId="0" applyFill="1" applyAlignment="1">
      <alignment horizontal="left" vertical="center"/>
    </xf>
    <xf numFmtId="0" fontId="27" fillId="2" borderId="0" xfId="0" applyFont="1" applyFill="1" applyAlignment="1">
      <alignment vertical="top" wrapText="1"/>
    </xf>
    <xf numFmtId="0" fontId="8" fillId="2" borderId="0" xfId="0" applyFont="1" applyFill="1" applyAlignment="1">
      <alignment vertical="center" wrapText="1"/>
    </xf>
    <xf numFmtId="0" fontId="8" fillId="2" borderId="4" xfId="0" applyFont="1" applyFill="1" applyBorder="1" applyAlignment="1">
      <alignment horizontal="left" vertical="center"/>
    </xf>
    <xf numFmtId="0" fontId="27" fillId="2" borderId="15" xfId="0" applyFont="1" applyFill="1" applyBorder="1" applyAlignment="1">
      <alignment vertical="center"/>
    </xf>
    <xf numFmtId="0" fontId="28" fillId="2" borderId="19" xfId="0" applyFont="1" applyFill="1" applyBorder="1" applyAlignment="1">
      <alignment vertical="center" wrapText="1"/>
    </xf>
    <xf numFmtId="0" fontId="8" fillId="2" borderId="19" xfId="0" applyFont="1" applyFill="1" applyBorder="1" applyAlignment="1">
      <alignment vertical="center" wrapText="1"/>
    </xf>
    <xf numFmtId="0" fontId="29" fillId="2" borderId="0" xfId="0" applyFont="1" applyFill="1" applyAlignment="1">
      <alignment horizontal="left" vertical="center"/>
    </xf>
    <xf numFmtId="0" fontId="6" fillId="5" borderId="14" xfId="0" applyFont="1" applyFill="1" applyBorder="1" applyAlignment="1">
      <alignment horizontal="center" vertical="center" wrapText="1"/>
    </xf>
    <xf numFmtId="0" fontId="8" fillId="2" borderId="14" xfId="0" applyFont="1" applyFill="1" applyBorder="1" applyAlignment="1">
      <alignment vertical="center" wrapText="1"/>
    </xf>
    <xf numFmtId="0" fontId="8" fillId="4" borderId="14" xfId="0" applyFont="1" applyFill="1" applyBorder="1" applyAlignment="1">
      <alignment horizontal="left" vertical="top" wrapText="1"/>
    </xf>
    <xf numFmtId="0" fontId="27" fillId="2" borderId="14" xfId="0" applyFont="1" applyFill="1" applyBorder="1" applyAlignment="1">
      <alignment vertical="top" wrapText="1"/>
    </xf>
    <xf numFmtId="0" fontId="4" fillId="2" borderId="14" xfId="0" applyFont="1" applyFill="1" applyBorder="1" applyAlignment="1">
      <alignment vertical="center" wrapText="1"/>
    </xf>
    <xf numFmtId="0" fontId="8" fillId="2" borderId="0" xfId="0" applyFont="1" applyFill="1" applyAlignment="1">
      <alignment horizontal="left" vertical="center"/>
    </xf>
    <xf numFmtId="0" fontId="31" fillId="2" borderId="0" xfId="0" applyFont="1" applyFill="1" applyAlignment="1">
      <alignment vertical="center"/>
    </xf>
    <xf numFmtId="0" fontId="2" fillId="2" borderId="9" xfId="0" applyFont="1" applyFill="1" applyBorder="1" applyAlignment="1">
      <alignment horizontal="left" vertical="center" wrapText="1"/>
    </xf>
    <xf numFmtId="0" fontId="0" fillId="2" borderId="9" xfId="0" applyFill="1" applyBorder="1" applyAlignment="1">
      <alignment horizontal="left" vertical="center" wrapText="1"/>
    </xf>
    <xf numFmtId="0" fontId="0" fillId="0" borderId="9" xfId="0" applyBorder="1" applyAlignment="1">
      <alignment horizontal="left" vertical="center" wrapText="1"/>
    </xf>
    <xf numFmtId="0" fontId="3" fillId="2" borderId="0" xfId="1" applyFill="1" applyAlignment="1">
      <alignment vertical="center"/>
    </xf>
    <xf numFmtId="0" fontId="2" fillId="2" borderId="0" xfId="0" applyFont="1" applyFill="1" applyAlignment="1">
      <alignment horizontal="left" vertical="center" wrapText="1"/>
    </xf>
    <xf numFmtId="0" fontId="2" fillId="2" borderId="0" xfId="0" applyFont="1" applyFill="1" applyAlignment="1">
      <alignment vertical="center"/>
    </xf>
    <xf numFmtId="0" fontId="2" fillId="0" borderId="9" xfId="0" applyFont="1" applyBorder="1" applyAlignment="1">
      <alignment horizontal="left" vertical="center" wrapText="1"/>
    </xf>
    <xf numFmtId="0" fontId="0" fillId="0" borderId="0" xfId="0" applyAlignment="1">
      <alignment horizontal="left"/>
    </xf>
    <xf numFmtId="0" fontId="8" fillId="2" borderId="0" xfId="0" applyFont="1" applyFill="1" applyAlignment="1">
      <alignment horizontal="left"/>
    </xf>
    <xf numFmtId="0" fontId="32" fillId="2" borderId="4" xfId="0" applyFont="1" applyFill="1" applyBorder="1"/>
    <xf numFmtId="0" fontId="6" fillId="5" borderId="14" xfId="0" applyFont="1" applyFill="1" applyBorder="1" applyAlignment="1">
      <alignment horizontal="left" vertical="center" wrapText="1"/>
    </xf>
    <xf numFmtId="0" fontId="4" fillId="4" borderId="14" xfId="0" applyFont="1" applyFill="1" applyBorder="1" applyAlignment="1">
      <alignment horizontal="left" wrapText="1"/>
    </xf>
    <xf numFmtId="0" fontId="4" fillId="4" borderId="14" xfId="0" applyFont="1" applyFill="1" applyBorder="1" applyAlignment="1">
      <alignment horizontal="left" vertical="top"/>
    </xf>
    <xf numFmtId="0" fontId="8" fillId="4" borderId="14" xfId="0" applyFont="1" applyFill="1" applyBorder="1" applyAlignment="1">
      <alignment horizontal="left" wrapText="1"/>
    </xf>
    <xf numFmtId="0" fontId="4" fillId="4" borderId="14" xfId="0" applyFont="1" applyFill="1" applyBorder="1" applyAlignment="1">
      <alignment horizontal="left" vertical="top" wrapText="1"/>
    </xf>
    <xf numFmtId="0" fontId="8" fillId="4" borderId="33" xfId="0" applyFont="1" applyFill="1" applyBorder="1" applyAlignment="1">
      <alignment horizontal="left" wrapText="1"/>
    </xf>
    <xf numFmtId="0" fontId="9" fillId="4" borderId="13" xfId="1" applyFont="1" applyFill="1" applyBorder="1" applyAlignment="1">
      <alignment horizontal="left"/>
    </xf>
    <xf numFmtId="0" fontId="8" fillId="4" borderId="14" xfId="0" applyFont="1" applyFill="1" applyBorder="1" applyAlignment="1">
      <alignment horizontal="left" vertical="top"/>
    </xf>
    <xf numFmtId="166" fontId="37" fillId="0" borderId="0" xfId="4" applyNumberFormat="1" applyFont="1" applyBorder="1" applyAlignment="1">
      <alignment horizontal="center"/>
    </xf>
    <xf numFmtId="0" fontId="37" fillId="0" borderId="0" xfId="0" applyFont="1"/>
    <xf numFmtId="0" fontId="37" fillId="0" borderId="0" xfId="0" applyFont="1" applyAlignment="1">
      <alignment horizontal="center"/>
    </xf>
    <xf numFmtId="164" fontId="37" fillId="0" borderId="0" xfId="0" applyNumberFormat="1" applyFont="1" applyAlignment="1">
      <alignment horizontal="center"/>
    </xf>
    <xf numFmtId="0" fontId="39" fillId="0" borderId="0" xfId="0" applyFont="1"/>
    <xf numFmtId="166" fontId="37" fillId="0" borderId="0" xfId="4" applyNumberFormat="1" applyFont="1" applyFill="1" applyBorder="1" applyAlignment="1">
      <alignment horizontal="center"/>
    </xf>
    <xf numFmtId="167" fontId="37" fillId="0" borderId="0" xfId="0" applyNumberFormat="1" applyFont="1" applyAlignment="1">
      <alignment horizontal="center"/>
    </xf>
    <xf numFmtId="164" fontId="38" fillId="0" borderId="0" xfId="0" applyNumberFormat="1" applyFont="1" applyAlignment="1">
      <alignment horizontal="center"/>
    </xf>
    <xf numFmtId="0" fontId="38" fillId="0" borderId="0" xfId="0" applyFont="1" applyAlignment="1">
      <alignment horizontal="center"/>
    </xf>
    <xf numFmtId="167" fontId="38" fillId="0" borderId="0" xfId="0" applyNumberFormat="1" applyFont="1" applyAlignment="1">
      <alignment horizontal="center"/>
    </xf>
    <xf numFmtId="165" fontId="38" fillId="0" borderId="0" xfId="0" applyNumberFormat="1" applyFont="1" applyAlignment="1">
      <alignment horizontal="center"/>
    </xf>
    <xf numFmtId="0" fontId="38" fillId="0" borderId="0" xfId="0" applyFont="1"/>
    <xf numFmtId="0" fontId="40" fillId="0" borderId="0" xfId="0" applyFont="1"/>
    <xf numFmtId="0" fontId="37" fillId="0" borderId="0" xfId="0" applyFont="1" applyAlignment="1">
      <alignment horizontal="left"/>
    </xf>
    <xf numFmtId="0" fontId="38" fillId="0" borderId="0" xfId="0" applyFont="1" applyAlignment="1">
      <alignment horizontal="left"/>
    </xf>
    <xf numFmtId="0" fontId="37" fillId="0" borderId="0" xfId="0" applyFont="1" applyAlignment="1">
      <alignment horizontal="left" indent="1"/>
    </xf>
    <xf numFmtId="0" fontId="40" fillId="0" borderId="0" xfId="0" applyFont="1" applyAlignment="1">
      <alignment horizontal="left"/>
    </xf>
    <xf numFmtId="165" fontId="37" fillId="0" borderId="0" xfId="0" applyNumberFormat="1" applyFont="1" applyAlignment="1">
      <alignment horizontal="center"/>
    </xf>
    <xf numFmtId="0" fontId="41" fillId="0" borderId="0" xfId="0" applyFont="1"/>
    <xf numFmtId="0" fontId="37" fillId="2" borderId="0" xfId="0" applyFont="1" applyFill="1" applyAlignment="1">
      <alignment horizontal="center"/>
    </xf>
    <xf numFmtId="168" fontId="37" fillId="0" borderId="0" xfId="4" applyNumberFormat="1" applyFont="1" applyFill="1" applyBorder="1" applyAlignment="1">
      <alignment horizontal="center"/>
    </xf>
    <xf numFmtId="168" fontId="37" fillId="0" borderId="0" xfId="4" applyNumberFormat="1" applyFont="1" applyBorder="1" applyAlignment="1">
      <alignment horizontal="center"/>
    </xf>
    <xf numFmtId="169" fontId="37" fillId="0" borderId="0" xfId="4" applyNumberFormat="1" applyFont="1" applyFill="1" applyBorder="1" applyAlignment="1">
      <alignment horizontal="center"/>
    </xf>
    <xf numFmtId="164" fontId="38" fillId="0" borderId="35" xfId="0" applyNumberFormat="1" applyFont="1" applyBorder="1" applyAlignment="1">
      <alignment horizontal="center"/>
    </xf>
    <xf numFmtId="0" fontId="37" fillId="8" borderId="35" xfId="0" applyFont="1" applyFill="1" applyBorder="1" applyAlignment="1">
      <alignment horizontal="center"/>
    </xf>
    <xf numFmtId="164" fontId="38" fillId="8" borderId="35" xfId="0" applyNumberFormat="1" applyFont="1" applyFill="1" applyBorder="1" applyAlignment="1">
      <alignment horizontal="center"/>
    </xf>
    <xf numFmtId="164" fontId="37" fillId="0" borderId="35" xfId="0" applyNumberFormat="1" applyFont="1" applyBorder="1" applyAlignment="1">
      <alignment horizontal="center"/>
    </xf>
    <xf numFmtId="164" fontId="37" fillId="8" borderId="35" xfId="0" applyNumberFormat="1" applyFont="1" applyFill="1" applyBorder="1" applyAlignment="1">
      <alignment horizontal="center"/>
    </xf>
    <xf numFmtId="0" fontId="38" fillId="8" borderId="35" xfId="0" applyFont="1" applyFill="1" applyBorder="1"/>
    <xf numFmtId="0" fontId="38" fillId="0" borderId="35" xfId="0" applyFont="1" applyBorder="1"/>
    <xf numFmtId="0" fontId="38" fillId="0" borderId="35" xfId="0" applyFont="1" applyBorder="1" applyAlignment="1">
      <alignment horizontal="left"/>
    </xf>
    <xf numFmtId="0" fontId="38" fillId="0" borderId="36" xfId="0" applyFont="1" applyBorder="1" applyAlignment="1">
      <alignment horizontal="left"/>
    </xf>
    <xf numFmtId="0" fontId="37" fillId="0" borderId="37" xfId="0" applyFont="1" applyBorder="1"/>
    <xf numFmtId="0" fontId="14" fillId="0" borderId="0" xfId="0" applyFont="1"/>
    <xf numFmtId="0" fontId="38" fillId="2" borderId="0" xfId="0" applyFont="1" applyFill="1"/>
    <xf numFmtId="170" fontId="37" fillId="0" borderId="37" xfId="0" applyNumberFormat="1" applyFont="1" applyBorder="1" applyAlignment="1">
      <alignment horizontal="center"/>
    </xf>
    <xf numFmtId="0" fontId="38" fillId="8" borderId="35" xfId="0" applyFont="1" applyFill="1" applyBorder="1" applyAlignment="1">
      <alignment horizontal="left"/>
    </xf>
    <xf numFmtId="0" fontId="38" fillId="9" borderId="36" xfId="0" applyFont="1" applyFill="1" applyBorder="1"/>
    <xf numFmtId="164" fontId="37" fillId="9" borderId="36" xfId="0" applyNumberFormat="1" applyFont="1" applyFill="1" applyBorder="1" applyAlignment="1">
      <alignment horizontal="center"/>
    </xf>
    <xf numFmtId="0" fontId="38" fillId="9" borderId="37" xfId="0" applyFont="1" applyFill="1" applyBorder="1"/>
    <xf numFmtId="164" fontId="37" fillId="9" borderId="37" xfId="0" applyNumberFormat="1" applyFont="1" applyFill="1" applyBorder="1" applyAlignment="1">
      <alignment horizontal="center"/>
    </xf>
    <xf numFmtId="0" fontId="38" fillId="9" borderId="36" xfId="0" applyFont="1" applyFill="1" applyBorder="1" applyAlignment="1">
      <alignment horizontal="left"/>
    </xf>
    <xf numFmtId="0" fontId="38" fillId="9" borderId="37" xfId="0" applyFont="1" applyFill="1" applyBorder="1" applyAlignment="1">
      <alignment horizontal="left"/>
    </xf>
    <xf numFmtId="165" fontId="37" fillId="9" borderId="36" xfId="0" applyNumberFormat="1" applyFont="1" applyFill="1" applyBorder="1" applyAlignment="1">
      <alignment horizontal="center"/>
    </xf>
    <xf numFmtId="165" fontId="37" fillId="9" borderId="37" xfId="0" applyNumberFormat="1" applyFont="1" applyFill="1" applyBorder="1" applyAlignment="1">
      <alignment horizontal="center"/>
    </xf>
    <xf numFmtId="0" fontId="38" fillId="9" borderId="35" xfId="0" applyFont="1" applyFill="1" applyBorder="1"/>
    <xf numFmtId="164" fontId="37" fillId="9" borderId="35" xfId="0" applyNumberFormat="1" applyFont="1" applyFill="1" applyBorder="1" applyAlignment="1">
      <alignment horizontal="center"/>
    </xf>
    <xf numFmtId="0" fontId="41" fillId="0" borderId="7" xfId="0" applyFont="1" applyBorder="1"/>
    <xf numFmtId="0" fontId="37" fillId="0" borderId="7" xfId="0" applyFont="1" applyBorder="1" applyAlignment="1">
      <alignment horizontal="center"/>
    </xf>
    <xf numFmtId="0" fontId="37" fillId="0" borderId="7" xfId="0" applyFont="1" applyBorder="1"/>
    <xf numFmtId="0" fontId="38" fillId="0" borderId="7" xfId="0" applyFont="1" applyBorder="1"/>
    <xf numFmtId="0" fontId="37" fillId="0" borderId="7" xfId="0" applyFont="1" applyBorder="1" applyAlignment="1">
      <alignment horizontal="left" indent="1"/>
    </xf>
    <xf numFmtId="3" fontId="37" fillId="0" borderId="0" xfId="0" applyNumberFormat="1" applyFont="1" applyAlignment="1">
      <alignment horizontal="center"/>
    </xf>
    <xf numFmtId="3" fontId="37" fillId="0" borderId="7" xfId="0" applyNumberFormat="1" applyFont="1" applyBorder="1" applyAlignment="1">
      <alignment horizontal="center"/>
    </xf>
    <xf numFmtId="3" fontId="38" fillId="0" borderId="0" xfId="0" applyNumberFormat="1" applyFont="1" applyAlignment="1">
      <alignment horizontal="center"/>
    </xf>
    <xf numFmtId="3" fontId="38" fillId="0" borderId="7" xfId="0" applyNumberFormat="1" applyFont="1" applyBorder="1" applyAlignment="1">
      <alignment horizontal="center"/>
    </xf>
    <xf numFmtId="166" fontId="37" fillId="0" borderId="0" xfId="0" applyNumberFormat="1" applyFont="1" applyAlignment="1">
      <alignment horizontal="center"/>
    </xf>
    <xf numFmtId="166" fontId="37" fillId="0" borderId="7" xfId="0" applyNumberFormat="1" applyFont="1" applyBorder="1" applyAlignment="1">
      <alignment horizontal="center"/>
    </xf>
    <xf numFmtId="0" fontId="43" fillId="0" borderId="7" xfId="0" applyFont="1" applyBorder="1"/>
    <xf numFmtId="0" fontId="37" fillId="8" borderId="0" xfId="0" applyFont="1" applyFill="1" applyAlignment="1">
      <alignment horizontal="center"/>
    </xf>
    <xf numFmtId="9" fontId="37" fillId="0" borderId="0" xfId="0" applyNumberFormat="1" applyFont="1" applyAlignment="1">
      <alignment horizontal="center"/>
    </xf>
    <xf numFmtId="9" fontId="37" fillId="0" borderId="7" xfId="0" applyNumberFormat="1" applyFont="1" applyBorder="1" applyAlignment="1">
      <alignment horizontal="center"/>
    </xf>
    <xf numFmtId="171" fontId="37" fillId="0" borderId="0" xfId="0" applyNumberFormat="1" applyFont="1" applyAlignment="1">
      <alignment horizontal="center"/>
    </xf>
    <xf numFmtId="171" fontId="37" fillId="0" borderId="7" xfId="0" applyNumberFormat="1" applyFont="1" applyBorder="1" applyAlignment="1">
      <alignment horizontal="center"/>
    </xf>
    <xf numFmtId="2" fontId="37" fillId="0" borderId="0" xfId="0" applyNumberFormat="1" applyFont="1" applyAlignment="1">
      <alignment horizontal="center"/>
    </xf>
    <xf numFmtId="166" fontId="37" fillId="8" borderId="0" xfId="0" applyNumberFormat="1" applyFont="1" applyFill="1" applyAlignment="1">
      <alignment horizontal="center"/>
    </xf>
    <xf numFmtId="166" fontId="37" fillId="8" borderId="7" xfId="0" applyNumberFormat="1" applyFont="1" applyFill="1" applyBorder="1" applyAlignment="1">
      <alignment horizontal="center"/>
    </xf>
    <xf numFmtId="172" fontId="37" fillId="0" borderId="0" xfId="0" applyNumberFormat="1" applyFont="1" applyAlignment="1">
      <alignment horizontal="center"/>
    </xf>
    <xf numFmtId="0" fontId="44" fillId="0" borderId="0" xfId="0" applyFont="1" applyAlignment="1">
      <alignment vertical="center" wrapText="1"/>
    </xf>
    <xf numFmtId="0" fontId="38" fillId="8" borderId="35" xfId="0" applyFont="1" applyFill="1" applyBorder="1" applyAlignment="1">
      <alignment horizontal="center"/>
    </xf>
    <xf numFmtId="164" fontId="38" fillId="0" borderId="36" xfId="0" applyNumberFormat="1" applyFont="1" applyBorder="1" applyAlignment="1">
      <alignment horizontal="center"/>
    </xf>
    <xf numFmtId="166" fontId="38" fillId="8" borderId="35" xfId="4" applyNumberFormat="1" applyFont="1" applyFill="1" applyBorder="1" applyAlignment="1">
      <alignment horizontal="center"/>
    </xf>
    <xf numFmtId="0" fontId="11" fillId="2" borderId="0" xfId="0" applyFont="1" applyFill="1" applyAlignment="1">
      <alignment horizontal="center" vertical="center"/>
    </xf>
    <xf numFmtId="0" fontId="10" fillId="2" borderId="0" xfId="0" applyFont="1" applyFill="1" applyAlignment="1">
      <alignment horizontal="left" vertical="center"/>
    </xf>
    <xf numFmtId="0" fontId="10" fillId="2" borderId="7" xfId="0" applyFont="1" applyFill="1" applyBorder="1" applyAlignment="1">
      <alignment horizontal="left" vertical="center"/>
    </xf>
    <xf numFmtId="0" fontId="11" fillId="2" borderId="7" xfId="0" applyFont="1" applyFill="1" applyBorder="1" applyAlignment="1">
      <alignment horizontal="center" vertical="center"/>
    </xf>
    <xf numFmtId="0" fontId="11" fillId="2" borderId="39" xfId="0" applyFont="1" applyFill="1" applyBorder="1" applyAlignment="1">
      <alignment horizontal="left" vertical="center"/>
    </xf>
    <xf numFmtId="0" fontId="11" fillId="2" borderId="0" xfId="0" applyFont="1" applyFill="1" applyAlignment="1">
      <alignment horizontal="right" vertical="center"/>
    </xf>
    <xf numFmtId="0" fontId="11" fillId="2" borderId="7" xfId="0" applyFont="1" applyFill="1" applyBorder="1" applyAlignment="1">
      <alignment horizontal="right" vertical="center"/>
    </xf>
    <xf numFmtId="0" fontId="4" fillId="0" borderId="39" xfId="0" applyFont="1" applyBorder="1"/>
    <xf numFmtId="0" fontId="4" fillId="0" borderId="0" xfId="0" applyFont="1" applyAlignment="1">
      <alignment horizontal="right"/>
    </xf>
    <xf numFmtId="0" fontId="4" fillId="0" borderId="40" xfId="0" applyFont="1" applyBorder="1"/>
    <xf numFmtId="0" fontId="14" fillId="0" borderId="39" xfId="0" applyFont="1" applyBorder="1"/>
    <xf numFmtId="0" fontId="4" fillId="0" borderId="41" xfId="0" applyFont="1" applyBorder="1"/>
    <xf numFmtId="0" fontId="4" fillId="2" borderId="0" xfId="0" applyFont="1" applyFill="1"/>
    <xf numFmtId="43" fontId="4" fillId="0" borderId="0" xfId="0" applyNumberFormat="1" applyFont="1"/>
    <xf numFmtId="0" fontId="4" fillId="0" borderId="7" xfId="0" applyFont="1" applyBorder="1" applyAlignment="1">
      <alignment horizontal="right"/>
    </xf>
    <xf numFmtId="0" fontId="11" fillId="2" borderId="0" xfId="0" applyFont="1" applyFill="1" applyAlignment="1">
      <alignment horizontal="center" vertical="center"/>
    </xf>
    <xf numFmtId="0" fontId="10" fillId="2" borderId="0" xfId="0" applyFont="1" applyFill="1" applyAlignment="1">
      <alignment horizontal="left" vertical="center"/>
    </xf>
    <xf numFmtId="0" fontId="45" fillId="0" borderId="0" xfId="0" applyFont="1" applyAlignment="1">
      <alignment horizontal="left" vertical="center" wrapText="1"/>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0" fillId="2" borderId="7" xfId="0" applyFont="1" applyFill="1" applyBorder="1" applyAlignment="1">
      <alignment horizontal="left"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4" xfId="0" applyFont="1" applyFill="1" applyBorder="1" applyAlignment="1">
      <alignment horizontal="center" vertical="center"/>
    </xf>
    <xf numFmtId="0" fontId="7" fillId="4" borderId="14" xfId="2" applyFont="1" applyFill="1" applyBorder="1" applyAlignment="1">
      <alignment horizontal="left" vertical="top" wrapText="1"/>
    </xf>
    <xf numFmtId="0" fontId="6" fillId="5" borderId="14" xfId="2" applyFont="1" applyFill="1" applyBorder="1" applyAlignment="1">
      <alignment horizontal="left" vertical="center"/>
    </xf>
    <xf numFmtId="0" fontId="11" fillId="2" borderId="0" xfId="2" applyFont="1" applyFill="1" applyAlignment="1">
      <alignment horizontal="left" vertical="center" wrapText="1"/>
    </xf>
    <xf numFmtId="0" fontId="7" fillId="4" borderId="16" xfId="2" applyFont="1" applyFill="1" applyBorder="1" applyAlignment="1">
      <alignment horizontal="left" vertical="top" wrapText="1"/>
    </xf>
    <xf numFmtId="0" fontId="7" fillId="4" borderId="17" xfId="2" applyFont="1" applyFill="1" applyBorder="1" applyAlignment="1">
      <alignment horizontal="left" vertical="top" wrapText="1"/>
    </xf>
    <xf numFmtId="0" fontId="7" fillId="4" borderId="9" xfId="2" applyFont="1" applyFill="1" applyBorder="1" applyAlignment="1">
      <alignment horizontal="left" vertical="top" wrapText="1"/>
    </xf>
    <xf numFmtId="0" fontId="7" fillId="4" borderId="0" xfId="2" applyFont="1" applyFill="1" applyAlignment="1">
      <alignment horizontal="left" vertical="top" wrapText="1"/>
    </xf>
    <xf numFmtId="0" fontId="11" fillId="4" borderId="16" xfId="2" applyFont="1" applyFill="1" applyBorder="1" applyAlignment="1">
      <alignment horizontal="left" vertical="top" wrapText="1"/>
    </xf>
    <xf numFmtId="0" fontId="11" fillId="4" borderId="17" xfId="2" applyFont="1" applyFill="1" applyBorder="1" applyAlignment="1">
      <alignment horizontal="left" vertical="top" wrapText="1"/>
    </xf>
    <xf numFmtId="0" fontId="11" fillId="4" borderId="18" xfId="2" applyFont="1" applyFill="1" applyBorder="1" applyAlignment="1">
      <alignment horizontal="left" vertical="top" wrapText="1"/>
    </xf>
    <xf numFmtId="0" fontId="11" fillId="4" borderId="9" xfId="2" applyFont="1" applyFill="1" applyBorder="1" applyAlignment="1">
      <alignment horizontal="left" vertical="top" wrapText="1"/>
    </xf>
    <xf numFmtId="0" fontId="11" fillId="4" borderId="0" xfId="2" applyFont="1" applyFill="1" applyAlignment="1">
      <alignment horizontal="left" vertical="top" wrapText="1"/>
    </xf>
    <xf numFmtId="0" fontId="11" fillId="4" borderId="5" xfId="2" applyFont="1" applyFill="1" applyBorder="1" applyAlignment="1">
      <alignment horizontal="left" vertical="top" wrapText="1"/>
    </xf>
    <xf numFmtId="0" fontId="7" fillId="4" borderId="15" xfId="2" applyFont="1" applyFill="1" applyBorder="1" applyAlignment="1">
      <alignment horizontal="left" vertical="top" wrapText="1"/>
    </xf>
    <xf numFmtId="0" fontId="7" fillId="4" borderId="19" xfId="2" applyFont="1" applyFill="1" applyBorder="1" applyAlignment="1">
      <alignment horizontal="left" vertical="top" wrapText="1"/>
    </xf>
    <xf numFmtId="0" fontId="7" fillId="4" borderId="20" xfId="2" applyFont="1" applyFill="1" applyBorder="1" applyAlignment="1">
      <alignment horizontal="left" vertical="top" wrapText="1"/>
    </xf>
    <xf numFmtId="0" fontId="7" fillId="4" borderId="18" xfId="2" applyFont="1" applyFill="1" applyBorder="1" applyAlignment="1">
      <alignment horizontal="left" vertical="top" wrapText="1"/>
    </xf>
    <xf numFmtId="0" fontId="7" fillId="4" borderId="5" xfId="2" applyFont="1" applyFill="1" applyBorder="1" applyAlignment="1">
      <alignment horizontal="left" vertical="top" wrapText="1"/>
    </xf>
    <xf numFmtId="0" fontId="7" fillId="4" borderId="21" xfId="2" applyFont="1" applyFill="1" applyBorder="1" applyAlignment="1">
      <alignment horizontal="left" vertical="top" wrapText="1"/>
    </xf>
    <xf numFmtId="0" fontId="7" fillId="4" borderId="4" xfId="2" applyFont="1" applyFill="1" applyBorder="1" applyAlignment="1">
      <alignment horizontal="left" vertical="top" wrapText="1"/>
    </xf>
    <xf numFmtId="0" fontId="7" fillId="4" borderId="6" xfId="2" applyFont="1" applyFill="1" applyBorder="1" applyAlignment="1">
      <alignment horizontal="left" vertical="top" wrapText="1"/>
    </xf>
    <xf numFmtId="0" fontId="10" fillId="2" borderId="1" xfId="2" applyFont="1" applyFill="1" applyBorder="1" applyAlignment="1">
      <alignment horizontal="left" wrapText="1"/>
    </xf>
    <xf numFmtId="0" fontId="21" fillId="2" borderId="1" xfId="2" applyFont="1" applyFill="1" applyBorder="1" applyAlignment="1">
      <alignment horizontal="left"/>
    </xf>
    <xf numFmtId="0" fontId="8" fillId="2" borderId="2" xfId="2" applyFont="1" applyFill="1" applyBorder="1" applyAlignment="1">
      <alignment horizontal="left" wrapText="1"/>
    </xf>
    <xf numFmtId="0" fontId="7" fillId="2" borderId="23" xfId="2" applyFont="1" applyFill="1" applyBorder="1" applyAlignment="1">
      <alignment horizontal="center"/>
    </xf>
    <xf numFmtId="0" fontId="7" fillId="2" borderId="24" xfId="2" applyFont="1" applyFill="1" applyBorder="1" applyAlignment="1">
      <alignment horizontal="center"/>
    </xf>
    <xf numFmtId="0" fontId="19" fillId="5" borderId="28" xfId="2" applyFont="1" applyFill="1" applyBorder="1" applyAlignment="1">
      <alignment horizontal="center" vertical="center" wrapText="1"/>
    </xf>
    <xf numFmtId="0" fontId="19" fillId="5" borderId="30" xfId="2" applyFont="1" applyFill="1" applyBorder="1" applyAlignment="1">
      <alignment horizontal="center" vertical="center" wrapText="1"/>
    </xf>
    <xf numFmtId="0" fontId="8" fillId="2" borderId="17" xfId="2" applyFont="1" applyFill="1" applyBorder="1" applyAlignment="1">
      <alignment horizontal="center" vertical="center" wrapText="1"/>
    </xf>
    <xf numFmtId="0" fontId="8" fillId="2" borderId="18" xfId="2" applyFont="1" applyFill="1" applyBorder="1" applyAlignment="1">
      <alignment horizontal="center" vertical="center" wrapText="1"/>
    </xf>
    <xf numFmtId="0" fontId="8" fillId="2" borderId="4"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19" fillId="5" borderId="29" xfId="2" applyFont="1" applyFill="1" applyBorder="1" applyAlignment="1">
      <alignment horizontal="center" vertical="center" wrapText="1"/>
    </xf>
    <xf numFmtId="0" fontId="19" fillId="5" borderId="31" xfId="2" applyFont="1" applyFill="1" applyBorder="1" applyAlignment="1">
      <alignment horizontal="center" vertical="center" wrapText="1"/>
    </xf>
    <xf numFmtId="0" fontId="19" fillId="5" borderId="0" xfId="2" applyFont="1" applyFill="1" applyAlignment="1">
      <alignment horizontal="center" vertical="center" wrapText="1"/>
    </xf>
    <xf numFmtId="0" fontId="8" fillId="2" borderId="0" xfId="2" applyFont="1" applyFill="1" applyAlignment="1">
      <alignment horizontal="left" vertical="top" wrapText="1"/>
    </xf>
    <xf numFmtId="0" fontId="19" fillId="5" borderId="32" xfId="2" applyFont="1" applyFill="1" applyBorder="1" applyAlignment="1">
      <alignment horizontal="left" vertical="center" wrapText="1"/>
    </xf>
    <xf numFmtId="0" fontId="19" fillId="5" borderId="0" xfId="2" applyFont="1" applyFill="1" applyAlignment="1">
      <alignment horizontal="left" vertical="center" wrapText="1"/>
    </xf>
    <xf numFmtId="0" fontId="4" fillId="2" borderId="0" xfId="2" applyFont="1" applyFill="1" applyAlignment="1">
      <alignment horizontal="left" vertical="center" wrapText="1"/>
    </xf>
    <xf numFmtId="0" fontId="8" fillId="2" borderId="0" xfId="2" applyFont="1" applyFill="1" applyAlignment="1">
      <alignment horizontal="left"/>
    </xf>
    <xf numFmtId="0" fontId="4" fillId="2" borderId="0" xfId="2" applyFont="1" applyFill="1" applyAlignment="1">
      <alignment horizontal="left" vertical="center" indent="5"/>
    </xf>
    <xf numFmtId="0" fontId="4" fillId="2" borderId="0" xfId="2" applyFont="1" applyFill="1" applyAlignment="1">
      <alignment horizontal="center" vertical="center"/>
    </xf>
    <xf numFmtId="0" fontId="32" fillId="2" borderId="0" xfId="0" applyFont="1" applyFill="1" applyAlignment="1">
      <alignment horizontal="left"/>
    </xf>
    <xf numFmtId="0" fontId="6" fillId="5" borderId="15" xfId="0" applyFont="1" applyFill="1" applyBorder="1" applyAlignment="1">
      <alignment horizontal="left" vertical="center" wrapText="1"/>
    </xf>
    <xf numFmtId="0" fontId="6" fillId="5" borderId="20" xfId="0" applyFont="1" applyFill="1" applyBorder="1" applyAlignment="1">
      <alignment horizontal="left" vertical="center" wrapText="1"/>
    </xf>
    <xf numFmtId="0" fontId="10" fillId="2" borderId="1" xfId="0" applyFont="1" applyFill="1" applyBorder="1" applyAlignment="1">
      <alignment horizontal="left" wrapText="1"/>
    </xf>
    <xf numFmtId="0" fontId="12" fillId="2" borderId="1" xfId="0" applyFont="1" applyFill="1" applyBorder="1" applyAlignment="1">
      <alignment horizontal="left" wrapText="1"/>
    </xf>
    <xf numFmtId="0" fontId="4" fillId="2" borderId="0" xfId="0" applyFont="1" applyFill="1" applyAlignment="1">
      <alignment horizontal="justify" wrapText="1"/>
    </xf>
    <xf numFmtId="0" fontId="27" fillId="2" borderId="33" xfId="0" applyFont="1" applyFill="1" applyBorder="1" applyAlignment="1">
      <alignment horizontal="left" vertical="top" wrapText="1"/>
    </xf>
    <xf numFmtId="0" fontId="27" fillId="2" borderId="34" xfId="0" applyFont="1" applyFill="1" applyBorder="1" applyAlignment="1">
      <alignment horizontal="left" vertical="top" wrapText="1"/>
    </xf>
    <xf numFmtId="0" fontId="27" fillId="2" borderId="13" xfId="0" applyFont="1" applyFill="1" applyBorder="1" applyAlignment="1">
      <alignment horizontal="left" vertical="top" wrapText="1"/>
    </xf>
    <xf numFmtId="0" fontId="8" fillId="2" borderId="33" xfId="0" applyFont="1" applyFill="1" applyBorder="1" applyAlignment="1">
      <alignment horizontal="left" vertical="center" wrapText="1"/>
    </xf>
    <xf numFmtId="0" fontId="8" fillId="2" borderId="34" xfId="0" applyFont="1" applyFill="1" applyBorder="1" applyAlignment="1">
      <alignment horizontal="left" vertical="center" wrapText="1"/>
    </xf>
    <xf numFmtId="0" fontId="8" fillId="2" borderId="13" xfId="0" applyFont="1" applyFill="1" applyBorder="1" applyAlignment="1">
      <alignment horizontal="left" vertical="center" wrapText="1"/>
    </xf>
    <xf numFmtId="0" fontId="6" fillId="5" borderId="19" xfId="0" applyFont="1" applyFill="1" applyBorder="1" applyAlignment="1">
      <alignment horizontal="left" vertical="center" wrapText="1"/>
    </xf>
    <xf numFmtId="0" fontId="30" fillId="2" borderId="0" xfId="0" applyFont="1" applyFill="1" applyAlignment="1">
      <alignment horizontal="center" vertical="top" wrapText="1"/>
    </xf>
    <xf numFmtId="0" fontId="10"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6" fillId="5" borderId="15"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11" fillId="2" borderId="0" xfId="0" applyFont="1" applyFill="1" applyBorder="1" applyAlignment="1">
      <alignment horizontal="center" vertical="center"/>
    </xf>
    <xf numFmtId="0" fontId="4" fillId="0" borderId="0" xfId="0" applyFont="1" applyBorder="1"/>
    <xf numFmtId="0" fontId="37" fillId="0" borderId="39" xfId="0" applyFont="1" applyBorder="1"/>
    <xf numFmtId="0" fontId="37" fillId="0" borderId="0" xfId="0" applyFont="1" applyAlignment="1">
      <alignment horizontal="right"/>
    </xf>
    <xf numFmtId="3" fontId="37" fillId="0" borderId="7" xfId="0" applyNumberFormat="1" applyFont="1" applyBorder="1" applyAlignment="1">
      <alignment horizontal="right"/>
    </xf>
    <xf numFmtId="0" fontId="41" fillId="0" borderId="39" xfId="0" applyFont="1" applyBorder="1"/>
    <xf numFmtId="3" fontId="37" fillId="0" borderId="0" xfId="0" applyNumberFormat="1" applyFont="1" applyAlignment="1">
      <alignment horizontal="right"/>
    </xf>
    <xf numFmtId="0" fontId="37" fillId="2" borderId="0" xfId="0" applyFont="1" applyFill="1"/>
    <xf numFmtId="9" fontId="37" fillId="0" borderId="0" xfId="4" applyFont="1" applyAlignment="1">
      <alignment horizontal="right"/>
    </xf>
    <xf numFmtId="173" fontId="48" fillId="8" borderId="0" xfId="6" applyNumberFormat="1" applyFont="1" applyFill="1" applyAlignment="1">
      <alignment horizontal="right"/>
    </xf>
    <xf numFmtId="173" fontId="37" fillId="0" borderId="0" xfId="6" applyNumberFormat="1" applyFont="1" applyAlignment="1">
      <alignment horizontal="right"/>
    </xf>
    <xf numFmtId="9" fontId="37" fillId="0" borderId="7" xfId="4" applyFont="1" applyBorder="1" applyAlignment="1"/>
    <xf numFmtId="9" fontId="37" fillId="0" borderId="0" xfId="4" applyFont="1" applyFill="1" applyAlignment="1">
      <alignment horizontal="right"/>
    </xf>
    <xf numFmtId="9" fontId="37" fillId="0" borderId="7" xfId="4" applyFont="1" applyBorder="1" applyAlignment="1">
      <alignment horizontal="right"/>
    </xf>
    <xf numFmtId="0" fontId="38" fillId="0" borderId="39" xfId="0" applyFont="1" applyBorder="1"/>
    <xf numFmtId="0" fontId="37" fillId="2" borderId="39" xfId="0" applyFont="1" applyFill="1" applyBorder="1"/>
    <xf numFmtId="0" fontId="37" fillId="0" borderId="39" xfId="0" applyFont="1" applyBorder="1" applyAlignment="1">
      <alignment horizontal="left" indent="1"/>
    </xf>
    <xf numFmtId="0" fontId="38" fillId="0" borderId="39" xfId="0" applyFont="1" applyBorder="1" applyAlignment="1">
      <alignment horizontal="left"/>
    </xf>
    <xf numFmtId="9" fontId="37" fillId="0" borderId="7" xfId="0" applyNumberFormat="1" applyFont="1" applyBorder="1"/>
    <xf numFmtId="0" fontId="37" fillId="2" borderId="39" xfId="0" applyFont="1" applyFill="1" applyBorder="1" applyAlignment="1">
      <alignment horizontal="left"/>
    </xf>
    <xf numFmtId="0" fontId="37" fillId="2" borderId="0" xfId="0" applyFont="1" applyFill="1" applyAlignment="1">
      <alignment horizontal="left"/>
    </xf>
    <xf numFmtId="3" fontId="48" fillId="8" borderId="0" xfId="0" applyNumberFormat="1" applyFont="1" applyFill="1" applyAlignment="1">
      <alignment horizontal="right"/>
    </xf>
    <xf numFmtId="3" fontId="37" fillId="0" borderId="7" xfId="0" applyNumberFormat="1" applyFont="1" applyBorder="1"/>
    <xf numFmtId="0" fontId="48" fillId="8" borderId="0" xfId="0" applyFont="1" applyFill="1" applyAlignment="1">
      <alignment horizontal="right"/>
    </xf>
    <xf numFmtId="0" fontId="37" fillId="0" borderId="7" xfId="0" applyFont="1" applyBorder="1" applyAlignment="1">
      <alignment horizontal="right"/>
    </xf>
    <xf numFmtId="9" fontId="48" fillId="8" borderId="0" xfId="0" applyNumberFormat="1" applyFont="1" applyFill="1" applyAlignment="1">
      <alignment horizontal="right"/>
    </xf>
    <xf numFmtId="9" fontId="37" fillId="0" borderId="0" xfId="0" applyNumberFormat="1" applyFont="1" applyAlignment="1">
      <alignment horizontal="right"/>
    </xf>
    <xf numFmtId="0" fontId="48" fillId="8" borderId="0" xfId="0" applyFont="1" applyFill="1"/>
    <xf numFmtId="0" fontId="10" fillId="2" borderId="38" xfId="0" applyFont="1" applyFill="1" applyBorder="1" applyAlignment="1">
      <alignment vertical="center"/>
    </xf>
    <xf numFmtId="0" fontId="11" fillId="2" borderId="39" xfId="0" applyFont="1" applyFill="1" applyBorder="1" applyAlignment="1">
      <alignment vertical="center"/>
    </xf>
    <xf numFmtId="3" fontId="37" fillId="0" borderId="0" xfId="0" applyNumberFormat="1" applyFont="1"/>
    <xf numFmtId="2" fontId="37" fillId="0" borderId="0" xfId="6" applyNumberFormat="1" applyFont="1" applyAlignment="1">
      <alignment horizontal="right"/>
    </xf>
    <xf numFmtId="2" fontId="37" fillId="0" borderId="0" xfId="6" applyNumberFormat="1" applyFont="1" applyFill="1" applyAlignment="1">
      <alignment horizontal="right"/>
    </xf>
    <xf numFmtId="2" fontId="37" fillId="0" borderId="7" xfId="6" applyNumberFormat="1" applyFont="1" applyBorder="1" applyAlignment="1">
      <alignment horizontal="right"/>
    </xf>
    <xf numFmtId="1" fontId="37" fillId="0" borderId="0" xfId="0" applyNumberFormat="1" applyFont="1" applyAlignment="1">
      <alignment horizontal="right"/>
    </xf>
    <xf numFmtId="1" fontId="37" fillId="0" borderId="7" xfId="0" applyNumberFormat="1" applyFont="1" applyBorder="1" applyAlignment="1">
      <alignment horizontal="right"/>
    </xf>
    <xf numFmtId="173" fontId="37" fillId="0" borderId="0" xfId="6" applyNumberFormat="1" applyFont="1" applyAlignment="1">
      <alignment horizontal="right" vertical="top"/>
    </xf>
    <xf numFmtId="173" fontId="37" fillId="0" borderId="7" xfId="6" applyNumberFormat="1" applyFont="1" applyBorder="1" applyAlignment="1">
      <alignment horizontal="right" vertical="top"/>
    </xf>
    <xf numFmtId="0" fontId="50" fillId="10" borderId="0" xfId="7" applyFont="1" applyFill="1"/>
    <xf numFmtId="0" fontId="12" fillId="2" borderId="0" xfId="0" applyFont="1" applyFill="1" applyAlignment="1">
      <alignment vertical="center"/>
    </xf>
    <xf numFmtId="0" fontId="12" fillId="2" borderId="38" xfId="0" applyFont="1" applyFill="1" applyBorder="1" applyAlignment="1">
      <alignment vertical="top"/>
    </xf>
    <xf numFmtId="0" fontId="10" fillId="2" borderId="12" xfId="2" applyFont="1" applyFill="1" applyBorder="1" applyAlignment="1">
      <alignment horizontal="left" vertical="center"/>
    </xf>
    <xf numFmtId="0" fontId="16" fillId="2" borderId="1" xfId="2" applyFont="1" applyFill="1" applyBorder="1" applyAlignment="1">
      <alignment horizontal="left" vertical="center"/>
    </xf>
    <xf numFmtId="0" fontId="51" fillId="2" borderId="0" xfId="2" applyFont="1" applyFill="1" applyAlignment="1">
      <alignment horizontal="center" vertical="center" wrapText="1"/>
    </xf>
    <xf numFmtId="0" fontId="51" fillId="2" borderId="0" xfId="2" applyFont="1" applyFill="1" applyAlignment="1">
      <alignment vertical="top" wrapText="1"/>
    </xf>
    <xf numFmtId="0" fontId="10" fillId="2" borderId="2" xfId="2" applyFont="1" applyFill="1" applyBorder="1" applyAlignment="1">
      <alignment horizontal="left" vertical="center"/>
    </xf>
    <xf numFmtId="0" fontId="0" fillId="2" borderId="2" xfId="0" applyFill="1" applyBorder="1" applyAlignment="1">
      <alignment horizontal="left" vertical="center"/>
    </xf>
    <xf numFmtId="0" fontId="6" fillId="5" borderId="14" xfId="2" applyFont="1" applyFill="1" applyBorder="1" applyAlignment="1">
      <alignment horizontal="left" vertical="top" wrapText="1"/>
    </xf>
    <xf numFmtId="0" fontId="4" fillId="2" borderId="14" xfId="2" applyFont="1" applyFill="1" applyBorder="1" applyAlignment="1">
      <alignment horizontal="left" vertical="center" wrapText="1"/>
    </xf>
    <xf numFmtId="0" fontId="4" fillId="2" borderId="14" xfId="2" applyFont="1" applyFill="1" applyBorder="1" applyAlignment="1">
      <alignment horizontal="left" vertical="center"/>
    </xf>
    <xf numFmtId="0" fontId="4" fillId="2" borderId="0" xfId="2" applyFont="1" applyFill="1" applyAlignment="1">
      <alignment horizontal="left" vertical="top"/>
    </xf>
    <xf numFmtId="0" fontId="8" fillId="2" borderId="0" xfId="2" applyFont="1" applyFill="1" applyAlignment="1">
      <alignment vertical="top"/>
    </xf>
    <xf numFmtId="0" fontId="19" fillId="5" borderId="14" xfId="2" applyFont="1" applyFill="1" applyBorder="1" applyAlignment="1">
      <alignment horizontal="center" vertical="center" wrapText="1"/>
    </xf>
    <xf numFmtId="0" fontId="19" fillId="5" borderId="14" xfId="2" applyFont="1" applyFill="1" applyBorder="1" applyAlignment="1">
      <alignment horizontal="center" vertical="center" wrapText="1"/>
    </xf>
    <xf numFmtId="0" fontId="8" fillId="2" borderId="13" xfId="2" applyFont="1" applyFill="1" applyBorder="1" applyAlignment="1">
      <alignment vertical="top" wrapText="1"/>
    </xf>
    <xf numFmtId="0" fontId="4" fillId="2" borderId="21" xfId="2" applyFont="1" applyFill="1" applyBorder="1" applyAlignment="1">
      <alignment vertical="top" wrapText="1"/>
    </xf>
    <xf numFmtId="0" fontId="51" fillId="2" borderId="13" xfId="2" applyFont="1" applyFill="1" applyBorder="1" applyAlignment="1">
      <alignment horizontal="center" vertical="center" wrapText="1"/>
    </xf>
    <xf numFmtId="0" fontId="8" fillId="2" borderId="14" xfId="2" applyFont="1" applyFill="1" applyBorder="1" applyAlignment="1">
      <alignment vertical="top" wrapText="1"/>
    </xf>
    <xf numFmtId="0" fontId="4" fillId="2" borderId="15" xfId="2" applyFont="1" applyFill="1" applyBorder="1" applyAlignment="1">
      <alignment vertical="top" wrapText="1"/>
    </xf>
    <xf numFmtId="0" fontId="51" fillId="2" borderId="14" xfId="2" applyFont="1" applyFill="1" applyBorder="1" applyAlignment="1">
      <alignment horizontal="center" vertical="center" wrapText="1"/>
    </xf>
    <xf numFmtId="0" fontId="1" fillId="2" borderId="14" xfId="2" applyFont="1" applyFill="1" applyBorder="1" applyAlignment="1">
      <alignment horizontal="center" vertical="center"/>
    </xf>
    <xf numFmtId="0" fontId="4" fillId="0" borderId="15" xfId="1" applyFont="1" applyBorder="1" applyAlignment="1">
      <alignment vertical="top" wrapText="1"/>
    </xf>
    <xf numFmtId="0" fontId="4" fillId="0" borderId="15" xfId="0" applyFont="1" applyBorder="1" applyAlignment="1">
      <alignment vertical="top" wrapText="1"/>
    </xf>
    <xf numFmtId="0" fontId="4" fillId="0" borderId="15" xfId="2" applyFont="1" applyBorder="1" applyAlignment="1">
      <alignment vertical="top" wrapText="1"/>
    </xf>
    <xf numFmtId="0" fontId="4" fillId="2" borderId="15" xfId="1" applyFont="1" applyFill="1" applyBorder="1" applyAlignment="1">
      <alignment vertical="top"/>
    </xf>
    <xf numFmtId="0" fontId="2" fillId="2" borderId="14" xfId="2" applyFont="1" applyFill="1" applyBorder="1" applyAlignment="1">
      <alignment horizontal="center" vertical="center"/>
    </xf>
    <xf numFmtId="0" fontId="4" fillId="0" borderId="15" xfId="1" applyFont="1" applyBorder="1" applyAlignment="1">
      <alignment vertical="top"/>
    </xf>
    <xf numFmtId="0" fontId="4" fillId="2" borderId="15" xfId="1" applyFont="1" applyFill="1" applyBorder="1" applyAlignment="1">
      <alignment vertical="top" wrapText="1"/>
    </xf>
    <xf numFmtId="0" fontId="4" fillId="2" borderId="15" xfId="2" applyFont="1" applyFill="1" applyBorder="1" applyAlignment="1">
      <alignment vertical="top"/>
    </xf>
    <xf numFmtId="0" fontId="8" fillId="2" borderId="15" xfId="2" applyFont="1" applyFill="1" applyBorder="1" applyAlignment="1">
      <alignment vertical="top" wrapText="1"/>
    </xf>
    <xf numFmtId="0" fontId="4" fillId="2" borderId="33" xfId="1" applyFont="1" applyFill="1" applyBorder="1" applyAlignment="1">
      <alignment horizontal="left" vertical="top"/>
    </xf>
    <xf numFmtId="0" fontId="1" fillId="2" borderId="33" xfId="2" applyFont="1" applyFill="1" applyBorder="1" applyAlignment="1">
      <alignment horizontal="center" vertical="center"/>
    </xf>
    <xf numFmtId="0" fontId="4" fillId="2" borderId="13" xfId="1" applyFont="1" applyFill="1" applyBorder="1" applyAlignment="1">
      <alignment horizontal="left" vertical="top"/>
    </xf>
    <xf numFmtId="0" fontId="1" fillId="2" borderId="13" xfId="2" applyFont="1" applyFill="1" applyBorder="1" applyAlignment="1">
      <alignment horizontal="center" vertical="center"/>
    </xf>
    <xf numFmtId="0" fontId="4" fillId="0" borderId="33" xfId="2" applyFont="1" applyBorder="1" applyAlignment="1">
      <alignment horizontal="left" vertical="top" wrapText="1"/>
    </xf>
    <xf numFmtId="0" fontId="1" fillId="2" borderId="33" xfId="2" applyFont="1" applyFill="1" applyBorder="1" applyAlignment="1">
      <alignment horizontal="left" vertical="center"/>
    </xf>
    <xf numFmtId="0" fontId="4" fillId="0" borderId="13" xfId="2" applyFont="1" applyBorder="1" applyAlignment="1">
      <alignment horizontal="left" vertical="top" wrapText="1"/>
    </xf>
    <xf numFmtId="0" fontId="1" fillId="2" borderId="13" xfId="2" applyFont="1" applyFill="1" applyBorder="1" applyAlignment="1">
      <alignment horizontal="left" vertical="center"/>
    </xf>
    <xf numFmtId="0" fontId="4" fillId="2" borderId="34" xfId="1" applyFont="1" applyFill="1" applyBorder="1" applyAlignment="1">
      <alignment horizontal="left" vertical="top"/>
    </xf>
    <xf numFmtId="0" fontId="1" fillId="2" borderId="34" xfId="2" applyFont="1" applyFill="1" applyBorder="1" applyAlignment="1">
      <alignment horizontal="left" vertical="center"/>
    </xf>
    <xf numFmtId="0" fontId="4" fillId="2" borderId="33" xfId="1" applyFont="1" applyFill="1" applyBorder="1" applyAlignment="1">
      <alignment horizontal="left" vertical="top" wrapText="1"/>
    </xf>
    <xf numFmtId="0" fontId="1" fillId="2" borderId="33" xfId="2" applyFont="1" applyFill="1" applyBorder="1" applyAlignment="1">
      <alignment horizontal="center" vertical="center"/>
    </xf>
    <xf numFmtId="0" fontId="4" fillId="2" borderId="34" xfId="1" applyFont="1" applyFill="1" applyBorder="1" applyAlignment="1">
      <alignment horizontal="left" vertical="top" wrapText="1"/>
    </xf>
    <xf numFmtId="0" fontId="1" fillId="2" borderId="34" xfId="2" applyFont="1" applyFill="1" applyBorder="1" applyAlignment="1">
      <alignment horizontal="center" vertical="center"/>
    </xf>
    <xf numFmtId="0" fontId="4" fillId="2" borderId="13" xfId="1" applyFont="1" applyFill="1" applyBorder="1" applyAlignment="1">
      <alignment horizontal="left" vertical="top" wrapText="1"/>
    </xf>
    <xf numFmtId="0" fontId="1" fillId="2" borderId="13" xfId="2" applyFont="1" applyFill="1" applyBorder="1" applyAlignment="1">
      <alignment horizontal="center" vertical="center"/>
    </xf>
    <xf numFmtId="0" fontId="4" fillId="0" borderId="33" xfId="1" applyFont="1" applyBorder="1" applyAlignment="1">
      <alignment horizontal="left" vertical="top"/>
    </xf>
    <xf numFmtId="0" fontId="4" fillId="0" borderId="34" xfId="1" applyFont="1" applyBorder="1" applyAlignment="1">
      <alignment horizontal="left" vertical="top"/>
    </xf>
    <xf numFmtId="0" fontId="1" fillId="2" borderId="34" xfId="2" applyFont="1" applyFill="1" applyBorder="1" applyAlignment="1">
      <alignment horizontal="center" vertical="center"/>
    </xf>
    <xf numFmtId="0" fontId="4" fillId="0" borderId="13" xfId="1" applyFont="1" applyBorder="1" applyAlignment="1">
      <alignment horizontal="left" vertical="top"/>
    </xf>
    <xf numFmtId="0" fontId="4" fillId="0" borderId="15" xfId="1" applyFont="1" applyFill="1" applyBorder="1" applyAlignment="1">
      <alignment vertical="top" wrapText="1"/>
    </xf>
    <xf numFmtId="9" fontId="4" fillId="2" borderId="15" xfId="2" applyNumberFormat="1" applyFont="1" applyFill="1" applyBorder="1" applyAlignment="1">
      <alignment vertical="top" wrapText="1"/>
    </xf>
    <xf numFmtId="0" fontId="1" fillId="2" borderId="0" xfId="2" applyFont="1" applyFill="1" applyAlignment="1">
      <alignment horizontal="center" vertical="center"/>
    </xf>
    <xf numFmtId="0" fontId="1" fillId="2" borderId="0" xfId="2" applyFont="1" applyFill="1" applyAlignment="1">
      <alignment vertical="top"/>
    </xf>
    <xf numFmtId="0" fontId="8" fillId="2" borderId="2" xfId="2" applyFont="1" applyFill="1" applyBorder="1" applyAlignment="1">
      <alignment wrapText="1"/>
    </xf>
    <xf numFmtId="0" fontId="8" fillId="2" borderId="14" xfId="2" applyFont="1" applyFill="1" applyBorder="1"/>
    <xf numFmtId="0" fontId="8" fillId="2" borderId="14" xfId="2" applyFont="1" applyFill="1" applyBorder="1" applyAlignment="1">
      <alignment vertical="center"/>
    </xf>
    <xf numFmtId="0" fontId="8" fillId="2" borderId="0" xfId="2" applyFont="1" applyFill="1" applyAlignment="1">
      <alignment vertical="center"/>
    </xf>
    <xf numFmtId="0" fontId="8" fillId="2" borderId="0" xfId="0" applyFont="1" applyFill="1" applyAlignment="1">
      <alignment horizontal="left" vertical="top" wrapText="1"/>
    </xf>
    <xf numFmtId="0" fontId="9" fillId="0" borderId="0" xfId="1" applyFont="1" applyBorder="1" applyAlignment="1">
      <alignment horizontal="left" vertical="top" wrapText="1"/>
    </xf>
    <xf numFmtId="0" fontId="8" fillId="2" borderId="0" xfId="0" applyFont="1" applyFill="1" applyAlignment="1">
      <alignment horizontal="right" wrapText="1"/>
    </xf>
    <xf numFmtId="9" fontId="8" fillId="2" borderId="0" xfId="0" applyNumberFormat="1" applyFont="1" applyFill="1" applyAlignment="1">
      <alignment horizontal="right" wrapText="1"/>
    </xf>
    <xf numFmtId="0" fontId="8" fillId="2" borderId="0" xfId="2" applyFont="1" applyFill="1" applyAlignment="1">
      <alignment horizontal="left" vertical="top"/>
    </xf>
    <xf numFmtId="0" fontId="8" fillId="2" borderId="0" xfId="2" applyFont="1" applyFill="1" applyAlignment="1">
      <alignment vertical="center" wrapText="1"/>
    </xf>
    <xf numFmtId="0" fontId="47" fillId="2" borderId="0" xfId="2" applyFont="1" applyFill="1"/>
    <xf numFmtId="0" fontId="8" fillId="2" borderId="0" xfId="0" applyFont="1" applyFill="1" applyAlignment="1">
      <alignment horizontal="left" wrapText="1"/>
    </xf>
    <xf numFmtId="3" fontId="8" fillId="2" borderId="0" xfId="2" applyNumberFormat="1" applyFont="1" applyFill="1" applyAlignment="1">
      <alignment horizontal="right" vertical="center"/>
    </xf>
    <xf numFmtId="3" fontId="7" fillId="2" borderId="0" xfId="2" applyNumberFormat="1" applyFont="1" applyFill="1" applyAlignment="1">
      <alignment horizontal="right" vertical="center" wrapText="1"/>
    </xf>
    <xf numFmtId="0" fontId="19" fillId="5" borderId="32" xfId="2" applyFont="1" applyFill="1" applyBorder="1" applyAlignment="1">
      <alignment horizontal="center" vertical="center" wrapText="1"/>
    </xf>
    <xf numFmtId="0" fontId="20" fillId="2" borderId="0" xfId="2" applyFont="1" applyFill="1" applyAlignment="1">
      <alignment horizontal="left" vertical="top" wrapText="1"/>
    </xf>
    <xf numFmtId="0" fontId="8" fillId="0" borderId="0" xfId="2" applyFont="1" applyAlignment="1">
      <alignment horizontal="left" vertical="top" wrapText="1"/>
    </xf>
    <xf numFmtId="0" fontId="9" fillId="2" borderId="0" xfId="1" applyFont="1" applyFill="1" applyAlignment="1">
      <alignment horizontal="left" vertical="top"/>
    </xf>
    <xf numFmtId="0" fontId="9" fillId="2" borderId="0" xfId="1" applyFont="1" applyFill="1" applyAlignment="1">
      <alignment vertical="center"/>
    </xf>
    <xf numFmtId="0" fontId="9" fillId="2" borderId="0" xfId="1" applyFont="1" applyFill="1" applyAlignment="1">
      <alignment horizontal="left" vertical="top"/>
    </xf>
    <xf numFmtId="0" fontId="9" fillId="2" borderId="0" xfId="1" applyFont="1" applyFill="1" applyAlignment="1">
      <alignment horizontal="left" vertical="top" wrapText="1"/>
    </xf>
    <xf numFmtId="0" fontId="19" fillId="5" borderId="28" xfId="2" applyFont="1" applyFill="1" applyBorder="1" applyAlignment="1">
      <alignment vertical="center" wrapText="1"/>
    </xf>
    <xf numFmtId="0" fontId="19" fillId="5" borderId="30" xfId="2" applyFont="1" applyFill="1" applyBorder="1" applyAlignment="1">
      <alignment vertical="center" wrapText="1"/>
    </xf>
    <xf numFmtId="9" fontId="8" fillId="2" borderId="32" xfId="2" applyNumberFormat="1" applyFont="1" applyFill="1" applyBorder="1" applyAlignment="1">
      <alignment horizontal="center" vertical="center"/>
    </xf>
    <xf numFmtId="9" fontId="8" fillId="2" borderId="0" xfId="2" applyNumberFormat="1" applyFont="1" applyFill="1" applyAlignment="1">
      <alignment horizontal="center" vertical="center"/>
    </xf>
    <xf numFmtId="9" fontId="8" fillId="2" borderId="32" xfId="2" applyNumberFormat="1" applyFont="1" applyFill="1" applyBorder="1" applyAlignment="1">
      <alignment horizontal="center" vertical="center" wrapText="1"/>
    </xf>
    <xf numFmtId="9" fontId="8" fillId="2" borderId="0" xfId="2" applyNumberFormat="1" applyFont="1" applyFill="1" applyAlignment="1">
      <alignment horizontal="center" vertical="center" wrapText="1"/>
    </xf>
    <xf numFmtId="9" fontId="1" fillId="2" borderId="32" xfId="2" applyNumberFormat="1" applyFont="1" applyFill="1" applyBorder="1" applyAlignment="1">
      <alignment horizontal="center" vertical="center"/>
    </xf>
    <xf numFmtId="9" fontId="1" fillId="2" borderId="0" xfId="2" applyNumberFormat="1" applyFont="1" applyFill="1" applyAlignment="1">
      <alignment horizontal="center" vertical="center"/>
    </xf>
    <xf numFmtId="0" fontId="8" fillId="2" borderId="3" xfId="0" applyFont="1" applyFill="1" applyBorder="1" applyAlignment="1">
      <alignment horizontal="center" vertical="center" wrapText="1"/>
    </xf>
    <xf numFmtId="0" fontId="4" fillId="0" borderId="0" xfId="0" applyFont="1" applyAlignment="1">
      <alignment horizontal="left" wrapText="1"/>
    </xf>
    <xf numFmtId="0" fontId="32" fillId="2" borderId="0" xfId="0" applyFont="1" applyFill="1"/>
    <xf numFmtId="0" fontId="8" fillId="2" borderId="14" xfId="0" applyFont="1" applyFill="1" applyBorder="1" applyAlignment="1">
      <alignment horizontal="left" vertical="top" wrapText="1"/>
    </xf>
    <xf numFmtId="0" fontId="4" fillId="2" borderId="14" xfId="0" applyFont="1" applyFill="1" applyBorder="1" applyAlignment="1">
      <alignment horizontal="left" vertical="top" wrapText="1"/>
    </xf>
    <xf numFmtId="0" fontId="8" fillId="0" borderId="14" xfId="0" applyFont="1" applyBorder="1" applyAlignment="1">
      <alignment horizontal="left" vertical="top" wrapText="1"/>
    </xf>
    <xf numFmtId="0" fontId="4" fillId="0" borderId="14" xfId="0" applyFont="1" applyBorder="1" applyAlignment="1">
      <alignment horizontal="left" vertical="top" wrapText="1"/>
    </xf>
    <xf numFmtId="0" fontId="8" fillId="2" borderId="33" xfId="0" applyFont="1" applyFill="1" applyBorder="1" applyAlignment="1">
      <alignment horizontal="center" vertical="top" wrapText="1"/>
    </xf>
    <xf numFmtId="0" fontId="4" fillId="2" borderId="33" xfId="0" applyFont="1" applyFill="1" applyBorder="1" applyAlignment="1">
      <alignment horizontal="left" vertical="top" wrapText="1"/>
    </xf>
    <xf numFmtId="0" fontId="8" fillId="2" borderId="33" xfId="0" applyFont="1" applyFill="1" applyBorder="1" applyAlignment="1">
      <alignment horizontal="center" vertical="top" wrapText="1"/>
    </xf>
    <xf numFmtId="0" fontId="8" fillId="2" borderId="13" xfId="0" applyFont="1" applyFill="1" applyBorder="1" applyAlignment="1">
      <alignment horizontal="center" vertical="top" wrapText="1"/>
    </xf>
    <xf numFmtId="0" fontId="4" fillId="2" borderId="13" xfId="0" applyFont="1" applyFill="1" applyBorder="1" applyAlignment="1">
      <alignment horizontal="left" vertical="top" wrapText="1"/>
    </xf>
    <xf numFmtId="0" fontId="8" fillId="2" borderId="13" xfId="0" applyFont="1" applyFill="1" applyBorder="1" applyAlignment="1">
      <alignment horizontal="center" vertical="top" wrapText="1"/>
    </xf>
    <xf numFmtId="0" fontId="46" fillId="4" borderId="14" xfId="0" applyFont="1" applyFill="1" applyBorder="1" applyAlignment="1">
      <alignment horizontal="left" vertical="top" wrapText="1"/>
    </xf>
    <xf numFmtId="0" fontId="4" fillId="2" borderId="14" xfId="0" applyFont="1" applyFill="1" applyBorder="1" applyAlignment="1">
      <alignment horizontal="left" vertical="top"/>
    </xf>
    <xf numFmtId="0" fontId="8" fillId="2" borderId="14" xfId="0" applyFont="1" applyFill="1" applyBorder="1" applyAlignment="1">
      <alignment vertical="top" wrapText="1"/>
    </xf>
    <xf numFmtId="0" fontId="2" fillId="2" borderId="0" xfId="0" applyFont="1" applyFill="1" applyAlignment="1">
      <alignment vertical="top" wrapText="1"/>
    </xf>
    <xf numFmtId="0" fontId="0" fillId="2" borderId="0" xfId="0" applyFill="1" applyAlignment="1">
      <alignment vertical="top"/>
    </xf>
    <xf numFmtId="0" fontId="25" fillId="0" borderId="0" xfId="0" applyFont="1"/>
    <xf numFmtId="0" fontId="8" fillId="0" borderId="14" xfId="0" applyFont="1" applyBorder="1" applyAlignment="1">
      <alignment vertical="center" wrapText="1"/>
    </xf>
    <xf numFmtId="0" fontId="56" fillId="2" borderId="0" xfId="0" applyFont="1" applyFill="1" applyAlignment="1">
      <alignment horizontal="left" indent="2"/>
    </xf>
    <xf numFmtId="0" fontId="56" fillId="2" borderId="0" xfId="0" applyFont="1" applyFill="1"/>
    <xf numFmtId="0" fontId="0" fillId="2" borderId="0" xfId="0" applyFill="1" applyAlignment="1">
      <alignment horizontal="left" indent="2"/>
    </xf>
    <xf numFmtId="0" fontId="47" fillId="2" borderId="0" xfId="0" applyFont="1" applyFill="1"/>
    <xf numFmtId="1" fontId="0" fillId="2" borderId="0" xfId="0" applyNumberFormat="1" applyFill="1"/>
    <xf numFmtId="3" fontId="1" fillId="2" borderId="0" xfId="2" applyNumberFormat="1" applyFont="1" applyFill="1"/>
    <xf numFmtId="0" fontId="57" fillId="2" borderId="0" xfId="0" applyFont="1" applyFill="1"/>
    <xf numFmtId="166" fontId="0" fillId="2" borderId="0" xfId="4" applyNumberFormat="1" applyFont="1" applyFill="1"/>
    <xf numFmtId="3" fontId="4" fillId="2" borderId="0" xfId="0" applyNumberFormat="1" applyFont="1" applyFill="1" applyAlignment="1">
      <alignment horizontal="right"/>
    </xf>
    <xf numFmtId="3" fontId="0" fillId="2" borderId="0" xfId="0" applyNumberFormat="1" applyFill="1"/>
    <xf numFmtId="166" fontId="8" fillId="2" borderId="0" xfId="4" applyNumberFormat="1" applyFont="1" applyFill="1"/>
    <xf numFmtId="3" fontId="8" fillId="2" borderId="0" xfId="0" applyNumberFormat="1" applyFont="1" applyFill="1"/>
    <xf numFmtId="0" fontId="11" fillId="2" borderId="3" xfId="0" applyFont="1" applyFill="1" applyBorder="1"/>
    <xf numFmtId="0" fontId="7" fillId="2" borderId="1" xfId="2" applyFont="1" applyFill="1" applyBorder="1"/>
    <xf numFmtId="0" fontId="5" fillId="2" borderId="1" xfId="2" applyFont="1" applyFill="1" applyBorder="1" applyAlignment="1">
      <alignment wrapText="1"/>
    </xf>
    <xf numFmtId="0" fontId="37" fillId="0" borderId="0" xfId="0" applyFont="1" applyAlignment="1">
      <alignment horizontal="left" wrapText="1"/>
    </xf>
    <xf numFmtId="10" fontId="8" fillId="2" borderId="0" xfId="4" applyNumberFormat="1" applyFont="1" applyFill="1"/>
    <xf numFmtId="3" fontId="8" fillId="2" borderId="0" xfId="2" applyNumberFormat="1" applyFont="1" applyFill="1" applyAlignment="1">
      <alignment horizontal="right"/>
    </xf>
    <xf numFmtId="3" fontId="8" fillId="11" borderId="0" xfId="2" applyNumberFormat="1" applyFont="1" applyFill="1" applyAlignment="1">
      <alignment horizontal="right"/>
    </xf>
    <xf numFmtId="3" fontId="58" fillId="2" borderId="0" xfId="0" applyNumberFormat="1" applyFont="1" applyFill="1" applyAlignment="1">
      <alignment horizontal="center" vertical="center" wrapText="1"/>
    </xf>
    <xf numFmtId="0" fontId="7" fillId="2" borderId="0" xfId="0" applyFont="1" applyFill="1"/>
    <xf numFmtId="0" fontId="8" fillId="2" borderId="0" xfId="0" applyFont="1" applyFill="1" applyAlignment="1">
      <alignment horizontal="left"/>
    </xf>
    <xf numFmtId="0" fontId="10" fillId="2" borderId="1" xfId="2" applyFont="1" applyFill="1" applyBorder="1" applyAlignment="1">
      <alignment horizontal="left" vertical="center" wrapText="1"/>
    </xf>
    <xf numFmtId="0" fontId="21" fillId="2" borderId="1" xfId="2" applyFont="1" applyFill="1" applyBorder="1" applyAlignment="1">
      <alignment horizontal="left" vertical="center"/>
    </xf>
    <xf numFmtId="0" fontId="5" fillId="2" borderId="0" xfId="0" applyFont="1" applyFill="1" applyBorder="1"/>
    <xf numFmtId="0" fontId="6" fillId="3" borderId="2" xfId="0" applyFont="1" applyFill="1" applyBorder="1" applyAlignment="1">
      <alignment horizontal="left"/>
    </xf>
    <xf numFmtId="0" fontId="6" fillId="3" borderId="0" xfId="0" applyFont="1" applyFill="1" applyAlignment="1">
      <alignment horizontal="left"/>
    </xf>
    <xf numFmtId="0" fontId="7" fillId="3" borderId="0" xfId="0" applyFont="1" applyFill="1" applyBorder="1"/>
    <xf numFmtId="0" fontId="6" fillId="3" borderId="0" xfId="0" applyFont="1" applyFill="1" applyBorder="1"/>
    <xf numFmtId="0" fontId="8" fillId="2" borderId="0" xfId="0" applyFont="1" applyFill="1" applyBorder="1"/>
    <xf numFmtId="0" fontId="8" fillId="3" borderId="0" xfId="0" applyFont="1" applyFill="1" applyBorder="1"/>
    <xf numFmtId="0" fontId="9" fillId="2" borderId="0" xfId="1" applyFont="1" applyFill="1" applyBorder="1"/>
    <xf numFmtId="0" fontId="9" fillId="0" borderId="0" xfId="1" quotePrefix="1" applyFont="1" applyFill="1"/>
    <xf numFmtId="0" fontId="8" fillId="0" borderId="0" xfId="0" applyFont="1" applyBorder="1"/>
    <xf numFmtId="0" fontId="9" fillId="0" borderId="0" xfId="1" quotePrefix="1" applyFont="1" applyBorder="1"/>
    <xf numFmtId="0" fontId="9" fillId="0" borderId="0" xfId="1" applyFont="1" applyBorder="1"/>
    <xf numFmtId="0" fontId="37" fillId="0" borderId="0" xfId="0" applyFont="1" applyAlignment="1">
      <alignment horizontal="left" indent="2"/>
    </xf>
    <xf numFmtId="0" fontId="37" fillId="0" borderId="0" xfId="0" applyFont="1" applyAlignment="1">
      <alignment horizontal="left" wrapText="1"/>
    </xf>
  </cellXfs>
  <cellStyles count="8">
    <cellStyle name="Comma" xfId="6" builtinId="3"/>
    <cellStyle name="Comma 2" xfId="5" xr:uid="{11A7EC89-DB6D-45AE-8310-2D69C89D5F28}"/>
    <cellStyle name="Hyperlink" xfId="1" builtinId="8"/>
    <cellStyle name="Hyperlink 2" xfId="3" xr:uid="{3C453217-685B-4755-9B6D-7A501C6A2EBB}"/>
    <cellStyle name="Normal" xfId="0" builtinId="0"/>
    <cellStyle name="Normal 2" xfId="2" xr:uid="{FA8E79BE-BE1F-49CF-8DCA-3CC8E44AB4DC}"/>
    <cellStyle name="Normal 3" xfId="7" xr:uid="{D6ABDC83-DBB9-409B-868D-F700E98572F2}"/>
    <cellStyle name="Percent" xfId="4" builtinId="5"/>
  </cellStyles>
  <dxfs count="0"/>
  <tableStyles count="0" defaultTableStyle="TableStyleMedium2" defaultPivotStyle="PivotStyleLight16"/>
  <colors>
    <mruColors>
      <color rgb="FF1C87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8" Type="http://schemas.openxmlformats.org/officeDocument/2006/relationships/hyperlink" Target="https://www.croda.com/en-gb/investors/reporting-hub/sustainability-impact-report/sustainability-impact-report-archivef" TargetMode="External"/><Relationship Id="rId3" Type="http://schemas.openxmlformats.org/officeDocument/2006/relationships/image" Target="../media/image4.svg"/><Relationship Id="rId7" Type="http://schemas.openxmlformats.org/officeDocument/2006/relationships/hyperlink" Target="https://www.croda.com/mediaassets/files/Corporate/2023-Results/Croda-Sustainability-Impact-Report-2023.pdf" TargetMode="External"/><Relationship Id="rId2" Type="http://schemas.openxmlformats.org/officeDocument/2006/relationships/image" Target="../media/image3.png"/><Relationship Id="rId1" Type="http://schemas.openxmlformats.org/officeDocument/2006/relationships/hyperlink" Target="https://www.croda.com/sustainability" TargetMode="External"/><Relationship Id="rId6" Type="http://schemas.openxmlformats.org/officeDocument/2006/relationships/hyperlink" Target="https://www.croda.com/en-gb/sustainability/non-financial-performance-and-reports/policies-and-procedures" TargetMode="External"/><Relationship Id="rId11" Type="http://schemas.openxmlformats.org/officeDocument/2006/relationships/hyperlink" Target="https://www.crodafoundation.com/en-gb" TargetMode="External"/><Relationship Id="rId5" Type="http://schemas.openxmlformats.org/officeDocument/2006/relationships/hyperlink" Target="https://www.croda.com/mediaassets/files/Corporate/2023-Results/Croda-Annual-Report-2023.pdf" TargetMode="External"/><Relationship Id="rId10" Type="http://schemas.openxmlformats.org/officeDocument/2006/relationships/hyperlink" Target="https://www.croda.com/en-gb/privacy-policy" TargetMode="External"/><Relationship Id="rId4" Type="http://schemas.openxmlformats.org/officeDocument/2006/relationships/hyperlink" Target="https://www.croda.com/en-gb/about-us/where-we-operate" TargetMode="External"/><Relationship Id="rId9" Type="http://schemas.openxmlformats.org/officeDocument/2006/relationships/hyperlink" Target="https://msds.crodadirect.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0</xdr:colOff>
      <xdr:row>18</xdr:row>
      <xdr:rowOff>0</xdr:rowOff>
    </xdr:to>
    <xdr:pic>
      <xdr:nvPicPr>
        <xdr:cNvPr id="2" name="Picture 1">
          <a:extLst>
            <a:ext uri="{FF2B5EF4-FFF2-40B4-BE49-F238E27FC236}">
              <a16:creationId xmlns:a16="http://schemas.microsoft.com/office/drawing/2014/main" id="{614DAFAA-053D-45FF-A732-80D13C164A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420" b="39853"/>
        <a:stretch/>
      </xdr:blipFill>
      <xdr:spPr>
        <a:xfrm>
          <a:off x="0" y="0"/>
          <a:ext cx="10182225" cy="3257550"/>
        </a:xfrm>
        <a:prstGeom prst="rect">
          <a:avLst/>
        </a:prstGeom>
      </xdr:spPr>
    </xdr:pic>
    <xdr:clientData/>
  </xdr:twoCellAnchor>
  <xdr:twoCellAnchor editAs="oneCell">
    <xdr:from>
      <xdr:col>1</xdr:col>
      <xdr:colOff>76200</xdr:colOff>
      <xdr:row>1</xdr:row>
      <xdr:rowOff>15240</xdr:rowOff>
    </xdr:from>
    <xdr:to>
      <xdr:col>1</xdr:col>
      <xdr:colOff>1493280</xdr:colOff>
      <xdr:row>2</xdr:row>
      <xdr:rowOff>142874</xdr:rowOff>
    </xdr:to>
    <xdr:pic>
      <xdr:nvPicPr>
        <xdr:cNvPr id="3" name="Picture 2">
          <a:extLst>
            <a:ext uri="{FF2B5EF4-FFF2-40B4-BE49-F238E27FC236}">
              <a16:creationId xmlns:a16="http://schemas.microsoft.com/office/drawing/2014/main" id="{33DF633C-000D-4043-ACA5-3AFD715F9B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3825" y="196215"/>
          <a:ext cx="1417080" cy="308609"/>
        </a:xfrm>
        <a:prstGeom prst="rect">
          <a:avLst/>
        </a:prstGeom>
      </xdr:spPr>
    </xdr:pic>
    <xdr:clientData/>
  </xdr:twoCellAnchor>
  <xdr:twoCellAnchor>
    <xdr:from>
      <xdr:col>1</xdr:col>
      <xdr:colOff>175260</xdr:colOff>
      <xdr:row>9</xdr:row>
      <xdr:rowOff>144780</xdr:rowOff>
    </xdr:from>
    <xdr:to>
      <xdr:col>2</xdr:col>
      <xdr:colOff>5097780</xdr:colOff>
      <xdr:row>16</xdr:row>
      <xdr:rowOff>45720</xdr:rowOff>
    </xdr:to>
    <xdr:sp macro="" textlink="">
      <xdr:nvSpPr>
        <xdr:cNvPr id="4" name="Text Box 2">
          <a:extLst>
            <a:ext uri="{FF2B5EF4-FFF2-40B4-BE49-F238E27FC236}">
              <a16:creationId xmlns:a16="http://schemas.microsoft.com/office/drawing/2014/main" id="{2C01351D-7F7E-47ED-80E0-7C094723C6FC}"/>
            </a:ext>
          </a:extLst>
        </xdr:cNvPr>
        <xdr:cNvSpPr txBox="1">
          <a:spLocks noChangeArrowheads="1"/>
        </xdr:cNvSpPr>
      </xdr:nvSpPr>
      <xdr:spPr bwMode="auto">
        <a:xfrm>
          <a:off x="222885" y="1773555"/>
          <a:ext cx="9665970" cy="1167765"/>
        </a:xfrm>
        <a:prstGeom prst="rect">
          <a:avLst/>
        </a:prstGeom>
        <a:solidFill>
          <a:srgbClr val="FFFFFF">
            <a:alpha val="59000"/>
          </a:srgbClr>
        </a:solidFill>
        <a:ln w="9525">
          <a:noFill/>
          <a:miter lim="800000"/>
          <a:headEnd/>
          <a:tailEnd/>
        </a:ln>
      </xdr:spPr>
      <xdr:txBody>
        <a:bodyPr vertOverflow="clip" wrap="square" lIns="36576" tIns="27432" rIns="0" bIns="0" anchor="t" upright="1"/>
        <a:lstStyle/>
        <a:p>
          <a:pPr algn="l" rtl="0">
            <a:defRPr sz="1000"/>
          </a:pPr>
          <a:r>
            <a:rPr lang="en-GB" sz="1050" b="0" i="0" u="none" strike="noStrike" baseline="0">
              <a:solidFill>
                <a:srgbClr val="000000"/>
              </a:solidFill>
              <a:latin typeface="Arial"/>
              <a:cs typeface="Arial"/>
            </a:rPr>
            <a:t>This data pack contains both financial and non-financial performance data for Croda International for the 12 months ended 31 December 2023 and forms part of our wider reporting suite. Additional narrative on performance and targets for the accompanying data can be found within the Annual Report and Acccounts and Sustainability Impact Report. </a:t>
          </a:r>
        </a:p>
        <a:p>
          <a:pPr algn="l" rtl="0">
            <a:defRPr sz="1000"/>
          </a:pPr>
          <a:endParaRPr lang="en-GB" sz="1050" b="0" i="0" u="none" strike="noStrike" baseline="0">
            <a:solidFill>
              <a:srgbClr val="000000"/>
            </a:solidFill>
            <a:latin typeface="Arial"/>
            <a:cs typeface="Arial"/>
          </a:endParaRPr>
        </a:p>
        <a:p>
          <a:pPr algn="l" rtl="0">
            <a:defRPr sz="1000"/>
          </a:pPr>
          <a:r>
            <a:rPr lang="en-GB" sz="1050" b="0" i="0" u="none" strike="noStrike" baseline="0">
              <a:solidFill>
                <a:srgbClr val="000000"/>
              </a:solidFill>
              <a:latin typeface="Arial"/>
              <a:cs typeface="Arial"/>
            </a:rPr>
            <a:t>The scope of this report, and data within it, is all operations wholly owned for the full 12-month period, plus those operations where we have significant management influence due to a majority shareholding.</a:t>
          </a:r>
        </a:p>
        <a:p>
          <a:pPr algn="l" rtl="0">
            <a:defRPr sz="1000"/>
          </a:pPr>
          <a:endParaRPr lang="en-GB" sz="1050" b="0" i="0" u="none" strike="noStrike" baseline="0">
            <a:solidFill>
              <a:srgbClr val="000000"/>
            </a:solidFill>
            <a:latin typeface="Arial"/>
            <a:cs typeface="Arial"/>
          </a:endParaRPr>
        </a:p>
      </xdr:txBody>
    </xdr:sp>
    <xdr:clientData/>
  </xdr:twoCellAnchor>
  <xdr:twoCellAnchor>
    <xdr:from>
      <xdr:col>0</xdr:col>
      <xdr:colOff>114300</xdr:colOff>
      <xdr:row>3</xdr:row>
      <xdr:rowOff>106680</xdr:rowOff>
    </xdr:from>
    <xdr:to>
      <xdr:col>1</xdr:col>
      <xdr:colOff>4023360</xdr:colOff>
      <xdr:row>5</xdr:row>
      <xdr:rowOff>167640</xdr:rowOff>
    </xdr:to>
    <xdr:sp macro="" textlink="">
      <xdr:nvSpPr>
        <xdr:cNvPr id="5" name="TextBox 4">
          <a:extLst>
            <a:ext uri="{FF2B5EF4-FFF2-40B4-BE49-F238E27FC236}">
              <a16:creationId xmlns:a16="http://schemas.microsoft.com/office/drawing/2014/main" id="{3AEFDDA4-7E7A-425B-8423-801AFE66F022}"/>
            </a:ext>
          </a:extLst>
        </xdr:cNvPr>
        <xdr:cNvSpPr txBox="1"/>
      </xdr:nvSpPr>
      <xdr:spPr>
        <a:xfrm>
          <a:off x="47625" y="649605"/>
          <a:ext cx="4023360" cy="422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2000" b="1">
              <a:solidFill>
                <a:srgbClr val="1C8759"/>
              </a:solidFill>
              <a:latin typeface="Arial" panose="020B0604020202020204" pitchFamily="34" charset="0"/>
              <a:cs typeface="Arial" panose="020B0604020202020204" pitchFamily="34" charset="0"/>
            </a:rPr>
            <a:t>Reporting</a:t>
          </a:r>
          <a:r>
            <a:rPr lang="en-GB" sz="2000" b="1" baseline="0">
              <a:solidFill>
                <a:srgbClr val="1C8759"/>
              </a:solidFill>
              <a:latin typeface="Arial" panose="020B0604020202020204" pitchFamily="34" charset="0"/>
              <a:cs typeface="Arial" panose="020B0604020202020204" pitchFamily="34" charset="0"/>
            </a:rPr>
            <a:t> data </a:t>
          </a:r>
          <a:r>
            <a:rPr lang="en-GB" sz="2000" b="1">
              <a:solidFill>
                <a:srgbClr val="1C8759"/>
              </a:solidFill>
              <a:latin typeface="Arial" panose="020B0604020202020204" pitchFamily="34" charset="0"/>
              <a:cs typeface="Arial" panose="020B0604020202020204" pitchFamily="34" charset="0"/>
            </a:rPr>
            <a:t>pack 2023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169546</xdr:rowOff>
    </xdr:from>
    <xdr:to>
      <xdr:col>7</xdr:col>
      <xdr:colOff>0</xdr:colOff>
      <xdr:row>4</xdr:row>
      <xdr:rowOff>38101</xdr:rowOff>
    </xdr:to>
    <xdr:sp macro="" textlink="">
      <xdr:nvSpPr>
        <xdr:cNvPr id="2" name="TextBox 1">
          <a:extLst>
            <a:ext uri="{FF2B5EF4-FFF2-40B4-BE49-F238E27FC236}">
              <a16:creationId xmlns:a16="http://schemas.microsoft.com/office/drawing/2014/main" id="{101A0156-5733-403E-8FD9-89B59FFBC2D9}"/>
            </a:ext>
          </a:extLst>
        </xdr:cNvPr>
        <xdr:cNvSpPr txBox="1"/>
      </xdr:nvSpPr>
      <xdr:spPr>
        <a:xfrm>
          <a:off x="0" y="331471"/>
          <a:ext cx="7924800" cy="373380"/>
        </a:xfrm>
        <a:prstGeom prst="rect">
          <a:avLst/>
        </a:prstGeom>
        <a:solidFill>
          <a:schemeClr val="accent3">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i="1">
              <a:solidFill>
                <a:sysClr val="windowText" lastClr="000000"/>
              </a:solidFill>
            </a:rPr>
            <a:t>Croda International Plc participates in the</a:t>
          </a:r>
          <a:r>
            <a:rPr lang="en-GB" sz="900" b="1" i="1" baseline="0">
              <a:solidFill>
                <a:sysClr val="windowText" lastClr="000000"/>
              </a:solidFill>
            </a:rPr>
            <a:t> Workforce Disclosure Initiative (WDI). The WDI disclosures included in this data pack cover the 12 months to 30 June and are highlighted in grey.</a:t>
          </a:r>
          <a:endParaRPr lang="en-GB" sz="900" b="1" i="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1585851</xdr:colOff>
      <xdr:row>5</xdr:row>
      <xdr:rowOff>181471</xdr:rowOff>
    </xdr:from>
    <xdr:to>
      <xdr:col>6</xdr:col>
      <xdr:colOff>1765851</xdr:colOff>
      <xdr:row>6</xdr:row>
      <xdr:rowOff>9046</xdr:rowOff>
    </xdr:to>
    <xdr:pic>
      <xdr:nvPicPr>
        <xdr:cNvPr id="2" name="Graphic 1" descr="Play outline">
          <a:hlinkClick xmlns:r="http://schemas.openxmlformats.org/officeDocument/2006/relationships" r:id="rId1"/>
          <a:extLst>
            <a:ext uri="{FF2B5EF4-FFF2-40B4-BE49-F238E27FC236}">
              <a16:creationId xmlns:a16="http://schemas.microsoft.com/office/drawing/2014/main" id="{0F6A3CE9-40EB-4F63-A79E-AE17C6303B4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643751" y="1676896"/>
          <a:ext cx="180000" cy="180000"/>
        </a:xfrm>
        <a:prstGeom prst="rect">
          <a:avLst/>
        </a:prstGeom>
      </xdr:spPr>
    </xdr:pic>
    <xdr:clientData/>
  </xdr:twoCellAnchor>
  <xdr:twoCellAnchor editAs="oneCell">
    <xdr:from>
      <xdr:col>7</xdr:col>
      <xdr:colOff>0</xdr:colOff>
      <xdr:row>8</xdr:row>
      <xdr:rowOff>457200</xdr:rowOff>
    </xdr:from>
    <xdr:to>
      <xdr:col>7</xdr:col>
      <xdr:colOff>180000</xdr:colOff>
      <xdr:row>8</xdr:row>
      <xdr:rowOff>637200</xdr:rowOff>
    </xdr:to>
    <xdr:pic>
      <xdr:nvPicPr>
        <xdr:cNvPr id="3" name="Graphic 2" descr="Play outline">
          <a:hlinkClick xmlns:r="http://schemas.openxmlformats.org/officeDocument/2006/relationships" r:id="rId4"/>
          <a:extLst>
            <a:ext uri="{FF2B5EF4-FFF2-40B4-BE49-F238E27FC236}">
              <a16:creationId xmlns:a16="http://schemas.microsoft.com/office/drawing/2014/main" id="{AAABE94C-2A4C-4B4D-AFD6-808452FC06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819400"/>
          <a:ext cx="180000" cy="180000"/>
        </a:xfrm>
        <a:prstGeom prst="rect">
          <a:avLst/>
        </a:prstGeom>
      </xdr:spPr>
    </xdr:pic>
    <xdr:clientData/>
  </xdr:twoCellAnchor>
  <xdr:twoCellAnchor editAs="oneCell">
    <xdr:from>
      <xdr:col>7</xdr:col>
      <xdr:colOff>0</xdr:colOff>
      <xdr:row>27</xdr:row>
      <xdr:rowOff>0</xdr:rowOff>
    </xdr:from>
    <xdr:to>
      <xdr:col>7</xdr:col>
      <xdr:colOff>180000</xdr:colOff>
      <xdr:row>27</xdr:row>
      <xdr:rowOff>180000</xdr:rowOff>
    </xdr:to>
    <xdr:pic>
      <xdr:nvPicPr>
        <xdr:cNvPr id="4" name="Graphic 3" descr="Play outline">
          <a:hlinkClick xmlns:r="http://schemas.openxmlformats.org/officeDocument/2006/relationships" r:id="rId5" tooltip="Croda Annual Report 2023"/>
          <a:extLst>
            <a:ext uri="{FF2B5EF4-FFF2-40B4-BE49-F238E27FC236}">
              <a16:creationId xmlns:a16="http://schemas.microsoft.com/office/drawing/2014/main" id="{D4EA63D3-D498-424A-A181-B1EAE7F546F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8343900"/>
          <a:ext cx="180000" cy="180000"/>
        </a:xfrm>
        <a:prstGeom prst="rect">
          <a:avLst/>
        </a:prstGeom>
      </xdr:spPr>
    </xdr:pic>
    <xdr:clientData/>
  </xdr:twoCellAnchor>
  <xdr:twoCellAnchor editAs="oneCell">
    <xdr:from>
      <xdr:col>7</xdr:col>
      <xdr:colOff>0</xdr:colOff>
      <xdr:row>29</xdr:row>
      <xdr:rowOff>0</xdr:rowOff>
    </xdr:from>
    <xdr:to>
      <xdr:col>7</xdr:col>
      <xdr:colOff>180000</xdr:colOff>
      <xdr:row>29</xdr:row>
      <xdr:rowOff>180000</xdr:rowOff>
    </xdr:to>
    <xdr:pic>
      <xdr:nvPicPr>
        <xdr:cNvPr id="5" name="Graphic 4" descr="Play outline">
          <a:hlinkClick xmlns:r="http://schemas.openxmlformats.org/officeDocument/2006/relationships" r:id="rId6" tooltip="Policies and procedures"/>
          <a:extLst>
            <a:ext uri="{FF2B5EF4-FFF2-40B4-BE49-F238E27FC236}">
              <a16:creationId xmlns:a16="http://schemas.microsoft.com/office/drawing/2014/main" id="{69C60152-2C6B-42E9-8959-35BEA8085B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8705850"/>
          <a:ext cx="180000" cy="180000"/>
        </a:xfrm>
        <a:prstGeom prst="rect">
          <a:avLst/>
        </a:prstGeom>
      </xdr:spPr>
    </xdr:pic>
    <xdr:clientData/>
  </xdr:twoCellAnchor>
  <xdr:twoCellAnchor editAs="oneCell">
    <xdr:from>
      <xdr:col>7</xdr:col>
      <xdr:colOff>0</xdr:colOff>
      <xdr:row>30</xdr:row>
      <xdr:rowOff>0</xdr:rowOff>
    </xdr:from>
    <xdr:to>
      <xdr:col>7</xdr:col>
      <xdr:colOff>180000</xdr:colOff>
      <xdr:row>30</xdr:row>
      <xdr:rowOff>180000</xdr:rowOff>
    </xdr:to>
    <xdr:pic>
      <xdr:nvPicPr>
        <xdr:cNvPr id="6" name="Graphic 5" descr="Play outline">
          <a:hlinkClick xmlns:r="http://schemas.openxmlformats.org/officeDocument/2006/relationships" r:id="rId6" tooltip="Policies and procedures"/>
          <a:extLst>
            <a:ext uri="{FF2B5EF4-FFF2-40B4-BE49-F238E27FC236}">
              <a16:creationId xmlns:a16="http://schemas.microsoft.com/office/drawing/2014/main" id="{A4FFC67C-A4DD-4685-9241-5C956EA0371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8886825"/>
          <a:ext cx="180000" cy="180000"/>
        </a:xfrm>
        <a:prstGeom prst="rect">
          <a:avLst/>
        </a:prstGeom>
      </xdr:spPr>
    </xdr:pic>
    <xdr:clientData/>
  </xdr:twoCellAnchor>
  <xdr:twoCellAnchor editAs="oneCell">
    <xdr:from>
      <xdr:col>7</xdr:col>
      <xdr:colOff>0</xdr:colOff>
      <xdr:row>31</xdr:row>
      <xdr:rowOff>0</xdr:rowOff>
    </xdr:from>
    <xdr:to>
      <xdr:col>7</xdr:col>
      <xdr:colOff>180000</xdr:colOff>
      <xdr:row>31</xdr:row>
      <xdr:rowOff>180000</xdr:rowOff>
    </xdr:to>
    <xdr:pic>
      <xdr:nvPicPr>
        <xdr:cNvPr id="7" name="Graphic 6" descr="Play outline">
          <a:hlinkClick xmlns:r="http://schemas.openxmlformats.org/officeDocument/2006/relationships" r:id="rId6" tooltip="Policies and procedures"/>
          <a:extLst>
            <a:ext uri="{FF2B5EF4-FFF2-40B4-BE49-F238E27FC236}">
              <a16:creationId xmlns:a16="http://schemas.microsoft.com/office/drawing/2014/main" id="{B8C045EC-1B3D-4947-A908-8FC71063425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9210675"/>
          <a:ext cx="180000" cy="180000"/>
        </a:xfrm>
        <a:prstGeom prst="rect">
          <a:avLst/>
        </a:prstGeom>
      </xdr:spPr>
    </xdr:pic>
    <xdr:clientData/>
  </xdr:twoCellAnchor>
  <xdr:twoCellAnchor editAs="oneCell">
    <xdr:from>
      <xdr:col>7</xdr:col>
      <xdr:colOff>0</xdr:colOff>
      <xdr:row>32</xdr:row>
      <xdr:rowOff>0</xdr:rowOff>
    </xdr:from>
    <xdr:to>
      <xdr:col>7</xdr:col>
      <xdr:colOff>180000</xdr:colOff>
      <xdr:row>32</xdr:row>
      <xdr:rowOff>180000</xdr:rowOff>
    </xdr:to>
    <xdr:pic>
      <xdr:nvPicPr>
        <xdr:cNvPr id="8" name="Graphic 7" descr="Play outline">
          <a:hlinkClick xmlns:r="http://schemas.openxmlformats.org/officeDocument/2006/relationships" r:id="rId6" tooltip="Policies and procedures"/>
          <a:extLst>
            <a:ext uri="{FF2B5EF4-FFF2-40B4-BE49-F238E27FC236}">
              <a16:creationId xmlns:a16="http://schemas.microsoft.com/office/drawing/2014/main" id="{3A8D3D19-1EF6-41AC-BB8A-C972D8E033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9391650"/>
          <a:ext cx="180000" cy="180000"/>
        </a:xfrm>
        <a:prstGeom prst="rect">
          <a:avLst/>
        </a:prstGeom>
      </xdr:spPr>
    </xdr:pic>
    <xdr:clientData/>
  </xdr:twoCellAnchor>
  <xdr:twoCellAnchor editAs="oneCell">
    <xdr:from>
      <xdr:col>7</xdr:col>
      <xdr:colOff>0</xdr:colOff>
      <xdr:row>28</xdr:row>
      <xdr:rowOff>0</xdr:rowOff>
    </xdr:from>
    <xdr:to>
      <xdr:col>7</xdr:col>
      <xdr:colOff>180000</xdr:colOff>
      <xdr:row>28</xdr:row>
      <xdr:rowOff>180000</xdr:rowOff>
    </xdr:to>
    <xdr:pic>
      <xdr:nvPicPr>
        <xdr:cNvPr id="9" name="Graphic 8" descr="Play outline">
          <a:hlinkClick xmlns:r="http://schemas.openxmlformats.org/officeDocument/2006/relationships" r:id="rId7" tooltip="Croda Sustainability Impact Report 2023"/>
          <a:extLst>
            <a:ext uri="{FF2B5EF4-FFF2-40B4-BE49-F238E27FC236}">
              <a16:creationId xmlns:a16="http://schemas.microsoft.com/office/drawing/2014/main" id="{0DE64C47-CDC2-49F3-B013-0879CE4F6D7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8524875"/>
          <a:ext cx="180000" cy="180000"/>
        </a:xfrm>
        <a:prstGeom prst="rect">
          <a:avLst/>
        </a:prstGeom>
      </xdr:spPr>
    </xdr:pic>
    <xdr:clientData/>
  </xdr:twoCellAnchor>
  <xdr:twoCellAnchor editAs="oneCell">
    <xdr:from>
      <xdr:col>7</xdr:col>
      <xdr:colOff>0</xdr:colOff>
      <xdr:row>34</xdr:row>
      <xdr:rowOff>0</xdr:rowOff>
    </xdr:from>
    <xdr:to>
      <xdr:col>7</xdr:col>
      <xdr:colOff>180000</xdr:colOff>
      <xdr:row>34</xdr:row>
      <xdr:rowOff>180000</xdr:rowOff>
    </xdr:to>
    <xdr:pic>
      <xdr:nvPicPr>
        <xdr:cNvPr id="10" name="Graphic 9" descr="Play outline">
          <a:hlinkClick xmlns:r="http://schemas.openxmlformats.org/officeDocument/2006/relationships" r:id="rId5" tooltip="Croda Annual Report 2023"/>
          <a:extLst>
            <a:ext uri="{FF2B5EF4-FFF2-40B4-BE49-F238E27FC236}">
              <a16:creationId xmlns:a16="http://schemas.microsoft.com/office/drawing/2014/main" id="{DDE4229B-AE5C-4321-BBB4-3E56493369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9896475"/>
          <a:ext cx="180000" cy="180000"/>
        </a:xfrm>
        <a:prstGeom prst="rect">
          <a:avLst/>
        </a:prstGeom>
      </xdr:spPr>
    </xdr:pic>
    <xdr:clientData/>
  </xdr:twoCellAnchor>
  <xdr:twoCellAnchor editAs="oneCell">
    <xdr:from>
      <xdr:col>7</xdr:col>
      <xdr:colOff>0</xdr:colOff>
      <xdr:row>35</xdr:row>
      <xdr:rowOff>0</xdr:rowOff>
    </xdr:from>
    <xdr:to>
      <xdr:col>7</xdr:col>
      <xdr:colOff>180000</xdr:colOff>
      <xdr:row>35</xdr:row>
      <xdr:rowOff>180000</xdr:rowOff>
    </xdr:to>
    <xdr:pic>
      <xdr:nvPicPr>
        <xdr:cNvPr id="11" name="Graphic 10" descr="Play outline">
          <a:hlinkClick xmlns:r="http://schemas.openxmlformats.org/officeDocument/2006/relationships" r:id="rId5" tooltip="Croda Annual Report 2023"/>
          <a:extLst>
            <a:ext uri="{FF2B5EF4-FFF2-40B4-BE49-F238E27FC236}">
              <a16:creationId xmlns:a16="http://schemas.microsoft.com/office/drawing/2014/main" id="{14C81769-32CE-483A-A3E7-3EEC394405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0220325"/>
          <a:ext cx="180000" cy="180000"/>
        </a:xfrm>
        <a:prstGeom prst="rect">
          <a:avLst/>
        </a:prstGeom>
      </xdr:spPr>
    </xdr:pic>
    <xdr:clientData/>
  </xdr:twoCellAnchor>
  <xdr:twoCellAnchor editAs="oneCell">
    <xdr:from>
      <xdr:col>7</xdr:col>
      <xdr:colOff>0</xdr:colOff>
      <xdr:row>8</xdr:row>
      <xdr:rowOff>0</xdr:rowOff>
    </xdr:from>
    <xdr:to>
      <xdr:col>7</xdr:col>
      <xdr:colOff>180000</xdr:colOff>
      <xdr:row>8</xdr:row>
      <xdr:rowOff>180000</xdr:rowOff>
    </xdr:to>
    <xdr:pic>
      <xdr:nvPicPr>
        <xdr:cNvPr id="12" name="Graphic 11" descr="Play outline">
          <a:hlinkClick xmlns:r="http://schemas.openxmlformats.org/officeDocument/2006/relationships" r:id="rId5" tooltip="Croda Annual Report 2023"/>
          <a:extLst>
            <a:ext uri="{FF2B5EF4-FFF2-40B4-BE49-F238E27FC236}">
              <a16:creationId xmlns:a16="http://schemas.microsoft.com/office/drawing/2014/main" id="{0D4A025F-89A3-4861-B02A-2D390C74CE7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362200"/>
          <a:ext cx="180000" cy="180000"/>
        </a:xfrm>
        <a:prstGeom prst="rect">
          <a:avLst/>
        </a:prstGeom>
      </xdr:spPr>
    </xdr:pic>
    <xdr:clientData/>
  </xdr:twoCellAnchor>
  <xdr:twoCellAnchor editAs="oneCell">
    <xdr:from>
      <xdr:col>7</xdr:col>
      <xdr:colOff>0</xdr:colOff>
      <xdr:row>9</xdr:row>
      <xdr:rowOff>0</xdr:rowOff>
    </xdr:from>
    <xdr:to>
      <xdr:col>7</xdr:col>
      <xdr:colOff>180000</xdr:colOff>
      <xdr:row>9</xdr:row>
      <xdr:rowOff>180000</xdr:rowOff>
    </xdr:to>
    <xdr:pic>
      <xdr:nvPicPr>
        <xdr:cNvPr id="13" name="Graphic 12" descr="Play outline">
          <a:hlinkClick xmlns:r="http://schemas.openxmlformats.org/officeDocument/2006/relationships" r:id="rId5" tooltip="Croda Annual Report 2023"/>
          <a:extLst>
            <a:ext uri="{FF2B5EF4-FFF2-40B4-BE49-F238E27FC236}">
              <a16:creationId xmlns:a16="http://schemas.microsoft.com/office/drawing/2014/main" id="{0F150262-C4AF-420D-AEBE-D965B8C8DF9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3009900"/>
          <a:ext cx="180000" cy="180000"/>
        </a:xfrm>
        <a:prstGeom prst="rect">
          <a:avLst/>
        </a:prstGeom>
      </xdr:spPr>
    </xdr:pic>
    <xdr:clientData/>
  </xdr:twoCellAnchor>
  <xdr:twoCellAnchor editAs="oneCell">
    <xdr:from>
      <xdr:col>7</xdr:col>
      <xdr:colOff>0</xdr:colOff>
      <xdr:row>13</xdr:row>
      <xdr:rowOff>0</xdr:rowOff>
    </xdr:from>
    <xdr:to>
      <xdr:col>7</xdr:col>
      <xdr:colOff>180000</xdr:colOff>
      <xdr:row>13</xdr:row>
      <xdr:rowOff>180000</xdr:rowOff>
    </xdr:to>
    <xdr:pic>
      <xdr:nvPicPr>
        <xdr:cNvPr id="14" name="Graphic 13" descr="Play outline">
          <a:hlinkClick xmlns:r="http://schemas.openxmlformats.org/officeDocument/2006/relationships" r:id="rId5" tooltip="Croda Annual Report 2023"/>
          <a:extLst>
            <a:ext uri="{FF2B5EF4-FFF2-40B4-BE49-F238E27FC236}">
              <a16:creationId xmlns:a16="http://schemas.microsoft.com/office/drawing/2014/main" id="{15A2B4EE-FABF-4DD2-B4CB-0044C816DA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4810125"/>
          <a:ext cx="180000" cy="180000"/>
        </a:xfrm>
        <a:prstGeom prst="rect">
          <a:avLst/>
        </a:prstGeom>
      </xdr:spPr>
    </xdr:pic>
    <xdr:clientData/>
  </xdr:twoCellAnchor>
  <xdr:twoCellAnchor editAs="oneCell">
    <xdr:from>
      <xdr:col>7</xdr:col>
      <xdr:colOff>0</xdr:colOff>
      <xdr:row>15</xdr:row>
      <xdr:rowOff>0</xdr:rowOff>
    </xdr:from>
    <xdr:to>
      <xdr:col>7</xdr:col>
      <xdr:colOff>180000</xdr:colOff>
      <xdr:row>15</xdr:row>
      <xdr:rowOff>180000</xdr:rowOff>
    </xdr:to>
    <xdr:pic>
      <xdr:nvPicPr>
        <xdr:cNvPr id="15" name="Graphic 14" descr="Play outline">
          <a:hlinkClick xmlns:r="http://schemas.openxmlformats.org/officeDocument/2006/relationships" r:id="rId5" tooltip="Croda Annual Report 2023"/>
          <a:extLst>
            <a:ext uri="{FF2B5EF4-FFF2-40B4-BE49-F238E27FC236}">
              <a16:creationId xmlns:a16="http://schemas.microsoft.com/office/drawing/2014/main" id="{E2CF8AE4-4E2C-4453-BFD3-135E89F6BF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5314950"/>
          <a:ext cx="180000" cy="180000"/>
        </a:xfrm>
        <a:prstGeom prst="rect">
          <a:avLst/>
        </a:prstGeom>
      </xdr:spPr>
    </xdr:pic>
    <xdr:clientData/>
  </xdr:twoCellAnchor>
  <xdr:twoCellAnchor editAs="oneCell">
    <xdr:from>
      <xdr:col>7</xdr:col>
      <xdr:colOff>0</xdr:colOff>
      <xdr:row>16</xdr:row>
      <xdr:rowOff>0</xdr:rowOff>
    </xdr:from>
    <xdr:to>
      <xdr:col>7</xdr:col>
      <xdr:colOff>180000</xdr:colOff>
      <xdr:row>16</xdr:row>
      <xdr:rowOff>180000</xdr:rowOff>
    </xdr:to>
    <xdr:pic>
      <xdr:nvPicPr>
        <xdr:cNvPr id="16" name="Graphic 15" descr="Play outline">
          <a:hlinkClick xmlns:r="http://schemas.openxmlformats.org/officeDocument/2006/relationships" r:id="rId5" tooltip="Croda Annual Report 2023"/>
          <a:extLst>
            <a:ext uri="{FF2B5EF4-FFF2-40B4-BE49-F238E27FC236}">
              <a16:creationId xmlns:a16="http://schemas.microsoft.com/office/drawing/2014/main" id="{E01047A1-4B7D-421A-BCA5-50D83686D0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5495925"/>
          <a:ext cx="180000" cy="180000"/>
        </a:xfrm>
        <a:prstGeom prst="rect">
          <a:avLst/>
        </a:prstGeom>
      </xdr:spPr>
    </xdr:pic>
    <xdr:clientData/>
  </xdr:twoCellAnchor>
  <xdr:twoCellAnchor editAs="oneCell">
    <xdr:from>
      <xdr:col>7</xdr:col>
      <xdr:colOff>0</xdr:colOff>
      <xdr:row>17</xdr:row>
      <xdr:rowOff>0</xdr:rowOff>
    </xdr:from>
    <xdr:to>
      <xdr:col>7</xdr:col>
      <xdr:colOff>180000</xdr:colOff>
      <xdr:row>17</xdr:row>
      <xdr:rowOff>180000</xdr:rowOff>
    </xdr:to>
    <xdr:pic>
      <xdr:nvPicPr>
        <xdr:cNvPr id="17" name="Graphic 16" descr="Play outline">
          <a:hlinkClick xmlns:r="http://schemas.openxmlformats.org/officeDocument/2006/relationships" r:id="rId5" tooltip="Croda Annual Report 2023"/>
          <a:extLst>
            <a:ext uri="{FF2B5EF4-FFF2-40B4-BE49-F238E27FC236}">
              <a16:creationId xmlns:a16="http://schemas.microsoft.com/office/drawing/2014/main" id="{81723857-CAE8-456D-A77D-4AD2BC82244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5819775"/>
          <a:ext cx="180000" cy="180000"/>
        </a:xfrm>
        <a:prstGeom prst="rect">
          <a:avLst/>
        </a:prstGeom>
      </xdr:spPr>
    </xdr:pic>
    <xdr:clientData/>
  </xdr:twoCellAnchor>
  <xdr:twoCellAnchor editAs="oneCell">
    <xdr:from>
      <xdr:col>7</xdr:col>
      <xdr:colOff>0</xdr:colOff>
      <xdr:row>18</xdr:row>
      <xdr:rowOff>0</xdr:rowOff>
    </xdr:from>
    <xdr:to>
      <xdr:col>7</xdr:col>
      <xdr:colOff>180000</xdr:colOff>
      <xdr:row>18</xdr:row>
      <xdr:rowOff>180000</xdr:rowOff>
    </xdr:to>
    <xdr:pic>
      <xdr:nvPicPr>
        <xdr:cNvPr id="18" name="Graphic 17" descr="Play outline">
          <a:hlinkClick xmlns:r="http://schemas.openxmlformats.org/officeDocument/2006/relationships" r:id="rId5" tooltip="Croda Annual Report 2023"/>
          <a:extLst>
            <a:ext uri="{FF2B5EF4-FFF2-40B4-BE49-F238E27FC236}">
              <a16:creationId xmlns:a16="http://schemas.microsoft.com/office/drawing/2014/main" id="{2C845433-4427-4036-85EE-0FF730C27F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6000750"/>
          <a:ext cx="180000" cy="180000"/>
        </a:xfrm>
        <a:prstGeom prst="rect">
          <a:avLst/>
        </a:prstGeom>
      </xdr:spPr>
    </xdr:pic>
    <xdr:clientData/>
  </xdr:twoCellAnchor>
  <xdr:twoCellAnchor editAs="oneCell">
    <xdr:from>
      <xdr:col>7</xdr:col>
      <xdr:colOff>0</xdr:colOff>
      <xdr:row>19</xdr:row>
      <xdr:rowOff>0</xdr:rowOff>
    </xdr:from>
    <xdr:to>
      <xdr:col>7</xdr:col>
      <xdr:colOff>180000</xdr:colOff>
      <xdr:row>19</xdr:row>
      <xdr:rowOff>180000</xdr:rowOff>
    </xdr:to>
    <xdr:pic>
      <xdr:nvPicPr>
        <xdr:cNvPr id="19" name="Graphic 18" descr="Play outline">
          <a:hlinkClick xmlns:r="http://schemas.openxmlformats.org/officeDocument/2006/relationships" r:id="rId5" tooltip="Croda Annual Report 2023"/>
          <a:extLst>
            <a:ext uri="{FF2B5EF4-FFF2-40B4-BE49-F238E27FC236}">
              <a16:creationId xmlns:a16="http://schemas.microsoft.com/office/drawing/2014/main" id="{D32AE34F-ED95-49B9-B9D1-1439CBA2B1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6324600"/>
          <a:ext cx="180000" cy="180000"/>
        </a:xfrm>
        <a:prstGeom prst="rect">
          <a:avLst/>
        </a:prstGeom>
      </xdr:spPr>
    </xdr:pic>
    <xdr:clientData/>
  </xdr:twoCellAnchor>
  <xdr:twoCellAnchor editAs="oneCell">
    <xdr:from>
      <xdr:col>7</xdr:col>
      <xdr:colOff>0</xdr:colOff>
      <xdr:row>20</xdr:row>
      <xdr:rowOff>0</xdr:rowOff>
    </xdr:from>
    <xdr:to>
      <xdr:col>7</xdr:col>
      <xdr:colOff>180000</xdr:colOff>
      <xdr:row>20</xdr:row>
      <xdr:rowOff>180000</xdr:rowOff>
    </xdr:to>
    <xdr:pic>
      <xdr:nvPicPr>
        <xdr:cNvPr id="20" name="Graphic 19" descr="Play outline">
          <a:hlinkClick xmlns:r="http://schemas.openxmlformats.org/officeDocument/2006/relationships" r:id="rId5" tooltip="Croda Annual Report 2023"/>
          <a:extLst>
            <a:ext uri="{FF2B5EF4-FFF2-40B4-BE49-F238E27FC236}">
              <a16:creationId xmlns:a16="http://schemas.microsoft.com/office/drawing/2014/main" id="{2D255A40-379B-405A-8160-61DEE70E4FD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6648450"/>
          <a:ext cx="180000" cy="180000"/>
        </a:xfrm>
        <a:prstGeom prst="rect">
          <a:avLst/>
        </a:prstGeom>
      </xdr:spPr>
    </xdr:pic>
    <xdr:clientData/>
  </xdr:twoCellAnchor>
  <xdr:twoCellAnchor editAs="oneCell">
    <xdr:from>
      <xdr:col>7</xdr:col>
      <xdr:colOff>0</xdr:colOff>
      <xdr:row>21</xdr:row>
      <xdr:rowOff>0</xdr:rowOff>
    </xdr:from>
    <xdr:to>
      <xdr:col>7</xdr:col>
      <xdr:colOff>180000</xdr:colOff>
      <xdr:row>21</xdr:row>
      <xdr:rowOff>180000</xdr:rowOff>
    </xdr:to>
    <xdr:pic>
      <xdr:nvPicPr>
        <xdr:cNvPr id="21" name="Graphic 20" descr="Play outline">
          <a:hlinkClick xmlns:r="http://schemas.openxmlformats.org/officeDocument/2006/relationships" r:id="rId5" tooltip="Croda Annual Report 2023"/>
          <a:extLst>
            <a:ext uri="{FF2B5EF4-FFF2-40B4-BE49-F238E27FC236}">
              <a16:creationId xmlns:a16="http://schemas.microsoft.com/office/drawing/2014/main" id="{7C78DEAB-990E-44CB-95A0-D99305CCC09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6972300"/>
          <a:ext cx="180000" cy="180000"/>
        </a:xfrm>
        <a:prstGeom prst="rect">
          <a:avLst/>
        </a:prstGeom>
      </xdr:spPr>
    </xdr:pic>
    <xdr:clientData/>
  </xdr:twoCellAnchor>
  <xdr:twoCellAnchor editAs="oneCell">
    <xdr:from>
      <xdr:col>7</xdr:col>
      <xdr:colOff>0</xdr:colOff>
      <xdr:row>22</xdr:row>
      <xdr:rowOff>0</xdr:rowOff>
    </xdr:from>
    <xdr:to>
      <xdr:col>7</xdr:col>
      <xdr:colOff>180000</xdr:colOff>
      <xdr:row>22</xdr:row>
      <xdr:rowOff>180000</xdr:rowOff>
    </xdr:to>
    <xdr:pic>
      <xdr:nvPicPr>
        <xdr:cNvPr id="22" name="Graphic 21" descr="Play outline">
          <a:hlinkClick xmlns:r="http://schemas.openxmlformats.org/officeDocument/2006/relationships" r:id="rId5" tooltip="Croda Annual Report 2023"/>
          <a:extLst>
            <a:ext uri="{FF2B5EF4-FFF2-40B4-BE49-F238E27FC236}">
              <a16:creationId xmlns:a16="http://schemas.microsoft.com/office/drawing/2014/main" id="{B72E925F-E0C0-46CD-9FBF-C45C74B4FF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7153275"/>
          <a:ext cx="180000" cy="180000"/>
        </a:xfrm>
        <a:prstGeom prst="rect">
          <a:avLst/>
        </a:prstGeom>
      </xdr:spPr>
    </xdr:pic>
    <xdr:clientData/>
  </xdr:twoCellAnchor>
  <xdr:twoCellAnchor editAs="oneCell">
    <xdr:from>
      <xdr:col>7</xdr:col>
      <xdr:colOff>0</xdr:colOff>
      <xdr:row>23</xdr:row>
      <xdr:rowOff>0</xdr:rowOff>
    </xdr:from>
    <xdr:to>
      <xdr:col>7</xdr:col>
      <xdr:colOff>180000</xdr:colOff>
      <xdr:row>23</xdr:row>
      <xdr:rowOff>180000</xdr:rowOff>
    </xdr:to>
    <xdr:pic>
      <xdr:nvPicPr>
        <xdr:cNvPr id="23" name="Graphic 22" descr="Play outline">
          <a:hlinkClick xmlns:r="http://schemas.openxmlformats.org/officeDocument/2006/relationships" r:id="rId5" tooltip="Croda Annual Report 2023"/>
          <a:extLst>
            <a:ext uri="{FF2B5EF4-FFF2-40B4-BE49-F238E27FC236}">
              <a16:creationId xmlns:a16="http://schemas.microsoft.com/office/drawing/2014/main" id="{2FEA722D-C0FF-43AA-8748-7C061B05AF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7334250"/>
          <a:ext cx="180000" cy="180000"/>
        </a:xfrm>
        <a:prstGeom prst="rect">
          <a:avLst/>
        </a:prstGeom>
      </xdr:spPr>
    </xdr:pic>
    <xdr:clientData/>
  </xdr:twoCellAnchor>
  <xdr:twoCellAnchor editAs="oneCell">
    <xdr:from>
      <xdr:col>7</xdr:col>
      <xdr:colOff>0</xdr:colOff>
      <xdr:row>25</xdr:row>
      <xdr:rowOff>0</xdr:rowOff>
    </xdr:from>
    <xdr:to>
      <xdr:col>7</xdr:col>
      <xdr:colOff>180000</xdr:colOff>
      <xdr:row>25</xdr:row>
      <xdr:rowOff>180000</xdr:rowOff>
    </xdr:to>
    <xdr:pic>
      <xdr:nvPicPr>
        <xdr:cNvPr id="24" name="Graphic 23" descr="Play outline">
          <a:hlinkClick xmlns:r="http://schemas.openxmlformats.org/officeDocument/2006/relationships" r:id="rId5" tooltip="Croda Annual Report 2023"/>
          <a:extLst>
            <a:ext uri="{FF2B5EF4-FFF2-40B4-BE49-F238E27FC236}">
              <a16:creationId xmlns:a16="http://schemas.microsoft.com/office/drawing/2014/main" id="{AC36D2F9-7068-4EFC-B2CF-7A4A748A22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7981950"/>
          <a:ext cx="180000" cy="180000"/>
        </a:xfrm>
        <a:prstGeom prst="rect">
          <a:avLst/>
        </a:prstGeom>
      </xdr:spPr>
    </xdr:pic>
    <xdr:clientData/>
  </xdr:twoCellAnchor>
  <xdr:twoCellAnchor editAs="oneCell">
    <xdr:from>
      <xdr:col>7</xdr:col>
      <xdr:colOff>0</xdr:colOff>
      <xdr:row>26</xdr:row>
      <xdr:rowOff>0</xdr:rowOff>
    </xdr:from>
    <xdr:to>
      <xdr:col>7</xdr:col>
      <xdr:colOff>180000</xdr:colOff>
      <xdr:row>26</xdr:row>
      <xdr:rowOff>180000</xdr:rowOff>
    </xdr:to>
    <xdr:pic>
      <xdr:nvPicPr>
        <xdr:cNvPr id="25" name="Graphic 24" descr="Play outline">
          <a:hlinkClick xmlns:r="http://schemas.openxmlformats.org/officeDocument/2006/relationships" r:id="rId5" tooltip="Croda Annual Report 2023"/>
          <a:extLst>
            <a:ext uri="{FF2B5EF4-FFF2-40B4-BE49-F238E27FC236}">
              <a16:creationId xmlns:a16="http://schemas.microsoft.com/office/drawing/2014/main" id="{8CE9CD83-5D91-4F61-96F5-D282A32772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8162925"/>
          <a:ext cx="180000" cy="180000"/>
        </a:xfrm>
        <a:prstGeom prst="rect">
          <a:avLst/>
        </a:prstGeom>
      </xdr:spPr>
    </xdr:pic>
    <xdr:clientData/>
  </xdr:twoCellAnchor>
  <xdr:twoCellAnchor editAs="oneCell">
    <xdr:from>
      <xdr:col>7</xdr:col>
      <xdr:colOff>0</xdr:colOff>
      <xdr:row>36</xdr:row>
      <xdr:rowOff>0</xdr:rowOff>
    </xdr:from>
    <xdr:to>
      <xdr:col>7</xdr:col>
      <xdr:colOff>180000</xdr:colOff>
      <xdr:row>36</xdr:row>
      <xdr:rowOff>180000</xdr:rowOff>
    </xdr:to>
    <xdr:pic>
      <xdr:nvPicPr>
        <xdr:cNvPr id="26" name="Graphic 25" descr="Play outline">
          <a:hlinkClick xmlns:r="http://schemas.openxmlformats.org/officeDocument/2006/relationships" r:id="rId8" tooltip="Sustainability Impact Report Archive"/>
          <a:extLst>
            <a:ext uri="{FF2B5EF4-FFF2-40B4-BE49-F238E27FC236}">
              <a16:creationId xmlns:a16="http://schemas.microsoft.com/office/drawing/2014/main" id="{3419A8D2-BAAF-44F3-9A53-01FE763FC2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0401300"/>
          <a:ext cx="180000" cy="180000"/>
        </a:xfrm>
        <a:prstGeom prst="rect">
          <a:avLst/>
        </a:prstGeom>
      </xdr:spPr>
    </xdr:pic>
    <xdr:clientData/>
  </xdr:twoCellAnchor>
  <xdr:twoCellAnchor editAs="oneCell">
    <xdr:from>
      <xdr:col>7</xdr:col>
      <xdr:colOff>0</xdr:colOff>
      <xdr:row>38</xdr:row>
      <xdr:rowOff>0</xdr:rowOff>
    </xdr:from>
    <xdr:to>
      <xdr:col>7</xdr:col>
      <xdr:colOff>180000</xdr:colOff>
      <xdr:row>38</xdr:row>
      <xdr:rowOff>180000</xdr:rowOff>
    </xdr:to>
    <xdr:pic>
      <xdr:nvPicPr>
        <xdr:cNvPr id="27" name="Graphic 26" descr="Play outline">
          <a:hlinkClick xmlns:r="http://schemas.openxmlformats.org/officeDocument/2006/relationships" r:id="rId5" tooltip="Croda Annual Report 2023"/>
          <a:extLst>
            <a:ext uri="{FF2B5EF4-FFF2-40B4-BE49-F238E27FC236}">
              <a16:creationId xmlns:a16="http://schemas.microsoft.com/office/drawing/2014/main" id="{18EB17F3-AC89-4180-8EF4-FC8D4F3BFF5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0763250"/>
          <a:ext cx="180000" cy="180000"/>
        </a:xfrm>
        <a:prstGeom prst="rect">
          <a:avLst/>
        </a:prstGeom>
      </xdr:spPr>
    </xdr:pic>
    <xdr:clientData/>
  </xdr:twoCellAnchor>
  <xdr:twoCellAnchor editAs="oneCell">
    <xdr:from>
      <xdr:col>7</xdr:col>
      <xdr:colOff>0</xdr:colOff>
      <xdr:row>39</xdr:row>
      <xdr:rowOff>0</xdr:rowOff>
    </xdr:from>
    <xdr:to>
      <xdr:col>7</xdr:col>
      <xdr:colOff>180000</xdr:colOff>
      <xdr:row>39</xdr:row>
      <xdr:rowOff>180000</xdr:rowOff>
    </xdr:to>
    <xdr:pic>
      <xdr:nvPicPr>
        <xdr:cNvPr id="28" name="Graphic 27" descr="Play outline">
          <a:hlinkClick xmlns:r="http://schemas.openxmlformats.org/officeDocument/2006/relationships" r:id="rId5" tooltip="Croda Annual Report 2023"/>
          <a:extLst>
            <a:ext uri="{FF2B5EF4-FFF2-40B4-BE49-F238E27FC236}">
              <a16:creationId xmlns:a16="http://schemas.microsoft.com/office/drawing/2014/main" id="{48B42E6F-F3BA-438F-92F5-B20EEC6F77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0944225"/>
          <a:ext cx="180000" cy="180000"/>
        </a:xfrm>
        <a:prstGeom prst="rect">
          <a:avLst/>
        </a:prstGeom>
      </xdr:spPr>
    </xdr:pic>
    <xdr:clientData/>
  </xdr:twoCellAnchor>
  <xdr:twoCellAnchor editAs="oneCell">
    <xdr:from>
      <xdr:col>7</xdr:col>
      <xdr:colOff>0</xdr:colOff>
      <xdr:row>40</xdr:row>
      <xdr:rowOff>0</xdr:rowOff>
    </xdr:from>
    <xdr:to>
      <xdr:col>7</xdr:col>
      <xdr:colOff>180000</xdr:colOff>
      <xdr:row>40</xdr:row>
      <xdr:rowOff>180000</xdr:rowOff>
    </xdr:to>
    <xdr:pic>
      <xdr:nvPicPr>
        <xdr:cNvPr id="29" name="Graphic 28" descr="Play outline">
          <a:hlinkClick xmlns:r="http://schemas.openxmlformats.org/officeDocument/2006/relationships" r:id="rId5" tooltip="Croda Annual Report 2023"/>
          <a:extLst>
            <a:ext uri="{FF2B5EF4-FFF2-40B4-BE49-F238E27FC236}">
              <a16:creationId xmlns:a16="http://schemas.microsoft.com/office/drawing/2014/main" id="{4F8D4B2A-572C-43A3-B283-37BAF2A2C8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1268075"/>
          <a:ext cx="180000" cy="180000"/>
        </a:xfrm>
        <a:prstGeom prst="rect">
          <a:avLst/>
        </a:prstGeom>
      </xdr:spPr>
    </xdr:pic>
    <xdr:clientData/>
  </xdr:twoCellAnchor>
  <xdr:twoCellAnchor editAs="oneCell">
    <xdr:from>
      <xdr:col>7</xdr:col>
      <xdr:colOff>0</xdr:colOff>
      <xdr:row>41</xdr:row>
      <xdr:rowOff>0</xdr:rowOff>
    </xdr:from>
    <xdr:to>
      <xdr:col>7</xdr:col>
      <xdr:colOff>180000</xdr:colOff>
      <xdr:row>41</xdr:row>
      <xdr:rowOff>180000</xdr:rowOff>
    </xdr:to>
    <xdr:pic>
      <xdr:nvPicPr>
        <xdr:cNvPr id="30" name="Graphic 29" descr="Play outline">
          <a:hlinkClick xmlns:r="http://schemas.openxmlformats.org/officeDocument/2006/relationships" r:id="rId5" tooltip="Croda Annual Report 2023"/>
          <a:extLst>
            <a:ext uri="{FF2B5EF4-FFF2-40B4-BE49-F238E27FC236}">
              <a16:creationId xmlns:a16="http://schemas.microsoft.com/office/drawing/2014/main" id="{DF41DBEB-6656-430D-A728-4A19038600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1591925"/>
          <a:ext cx="180000" cy="180000"/>
        </a:xfrm>
        <a:prstGeom prst="rect">
          <a:avLst/>
        </a:prstGeom>
      </xdr:spPr>
    </xdr:pic>
    <xdr:clientData/>
  </xdr:twoCellAnchor>
  <xdr:twoCellAnchor editAs="oneCell">
    <xdr:from>
      <xdr:col>7</xdr:col>
      <xdr:colOff>0</xdr:colOff>
      <xdr:row>42</xdr:row>
      <xdr:rowOff>0</xdr:rowOff>
    </xdr:from>
    <xdr:to>
      <xdr:col>7</xdr:col>
      <xdr:colOff>180000</xdr:colOff>
      <xdr:row>42</xdr:row>
      <xdr:rowOff>180000</xdr:rowOff>
    </xdr:to>
    <xdr:pic>
      <xdr:nvPicPr>
        <xdr:cNvPr id="31" name="Graphic 30" descr="Play outline">
          <a:hlinkClick xmlns:r="http://schemas.openxmlformats.org/officeDocument/2006/relationships" r:id="rId5" tooltip="Croda Annual Report 2023"/>
          <a:extLst>
            <a:ext uri="{FF2B5EF4-FFF2-40B4-BE49-F238E27FC236}">
              <a16:creationId xmlns:a16="http://schemas.microsoft.com/office/drawing/2014/main" id="{00754212-4F5B-42FE-9FCD-01BBCE9FEB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1915775"/>
          <a:ext cx="180000" cy="180000"/>
        </a:xfrm>
        <a:prstGeom prst="rect">
          <a:avLst/>
        </a:prstGeom>
      </xdr:spPr>
    </xdr:pic>
    <xdr:clientData/>
  </xdr:twoCellAnchor>
  <xdr:twoCellAnchor editAs="oneCell">
    <xdr:from>
      <xdr:col>7</xdr:col>
      <xdr:colOff>0</xdr:colOff>
      <xdr:row>43</xdr:row>
      <xdr:rowOff>0</xdr:rowOff>
    </xdr:from>
    <xdr:to>
      <xdr:col>7</xdr:col>
      <xdr:colOff>180000</xdr:colOff>
      <xdr:row>43</xdr:row>
      <xdr:rowOff>180000</xdr:rowOff>
    </xdr:to>
    <xdr:pic>
      <xdr:nvPicPr>
        <xdr:cNvPr id="32" name="Graphic 31" descr="Play outline">
          <a:hlinkClick xmlns:r="http://schemas.openxmlformats.org/officeDocument/2006/relationships" r:id="rId5" tooltip="Croda Annual Report 2023"/>
          <a:extLst>
            <a:ext uri="{FF2B5EF4-FFF2-40B4-BE49-F238E27FC236}">
              <a16:creationId xmlns:a16="http://schemas.microsoft.com/office/drawing/2014/main" id="{58B77569-F8F7-4454-8EDB-C2890057B2A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2096750"/>
          <a:ext cx="180000" cy="180000"/>
        </a:xfrm>
        <a:prstGeom prst="rect">
          <a:avLst/>
        </a:prstGeom>
      </xdr:spPr>
    </xdr:pic>
    <xdr:clientData/>
  </xdr:twoCellAnchor>
  <xdr:twoCellAnchor editAs="oneCell">
    <xdr:from>
      <xdr:col>7</xdr:col>
      <xdr:colOff>0</xdr:colOff>
      <xdr:row>50</xdr:row>
      <xdr:rowOff>0</xdr:rowOff>
    </xdr:from>
    <xdr:to>
      <xdr:col>7</xdr:col>
      <xdr:colOff>180000</xdr:colOff>
      <xdr:row>50</xdr:row>
      <xdr:rowOff>180000</xdr:rowOff>
    </xdr:to>
    <xdr:pic>
      <xdr:nvPicPr>
        <xdr:cNvPr id="33" name="Graphic 32" descr="Play outline">
          <a:hlinkClick xmlns:r="http://schemas.openxmlformats.org/officeDocument/2006/relationships" r:id="rId5" tooltip="Croda Annual Report 2023"/>
          <a:extLst>
            <a:ext uri="{FF2B5EF4-FFF2-40B4-BE49-F238E27FC236}">
              <a16:creationId xmlns:a16="http://schemas.microsoft.com/office/drawing/2014/main" id="{44942867-6BDA-4597-B396-789C1E4482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4077950"/>
          <a:ext cx="180000" cy="180000"/>
        </a:xfrm>
        <a:prstGeom prst="rect">
          <a:avLst/>
        </a:prstGeom>
      </xdr:spPr>
    </xdr:pic>
    <xdr:clientData/>
  </xdr:twoCellAnchor>
  <xdr:twoCellAnchor editAs="oneCell">
    <xdr:from>
      <xdr:col>7</xdr:col>
      <xdr:colOff>0</xdr:colOff>
      <xdr:row>50</xdr:row>
      <xdr:rowOff>457200</xdr:rowOff>
    </xdr:from>
    <xdr:to>
      <xdr:col>7</xdr:col>
      <xdr:colOff>180000</xdr:colOff>
      <xdr:row>50</xdr:row>
      <xdr:rowOff>637200</xdr:rowOff>
    </xdr:to>
    <xdr:pic>
      <xdr:nvPicPr>
        <xdr:cNvPr id="34" name="Graphic 33" descr="Play outline">
          <a:hlinkClick xmlns:r="http://schemas.openxmlformats.org/officeDocument/2006/relationships" r:id="rId6" tooltip="Policies and procedures"/>
          <a:extLst>
            <a:ext uri="{FF2B5EF4-FFF2-40B4-BE49-F238E27FC236}">
              <a16:creationId xmlns:a16="http://schemas.microsoft.com/office/drawing/2014/main" id="{434D1F4E-E767-4C10-B1E7-E0813B85E3C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4535150"/>
          <a:ext cx="180000" cy="180000"/>
        </a:xfrm>
        <a:prstGeom prst="rect">
          <a:avLst/>
        </a:prstGeom>
      </xdr:spPr>
    </xdr:pic>
    <xdr:clientData/>
  </xdr:twoCellAnchor>
  <xdr:twoCellAnchor editAs="oneCell">
    <xdr:from>
      <xdr:col>7</xdr:col>
      <xdr:colOff>0</xdr:colOff>
      <xdr:row>52</xdr:row>
      <xdr:rowOff>0</xdr:rowOff>
    </xdr:from>
    <xdr:to>
      <xdr:col>7</xdr:col>
      <xdr:colOff>180000</xdr:colOff>
      <xdr:row>52</xdr:row>
      <xdr:rowOff>180000</xdr:rowOff>
    </xdr:to>
    <xdr:pic>
      <xdr:nvPicPr>
        <xdr:cNvPr id="35" name="Graphic 34" descr="Play outline">
          <a:hlinkClick xmlns:r="http://schemas.openxmlformats.org/officeDocument/2006/relationships" r:id="rId7" tooltip="Croda Sustainability Impact Report 2023"/>
          <a:extLst>
            <a:ext uri="{FF2B5EF4-FFF2-40B4-BE49-F238E27FC236}">
              <a16:creationId xmlns:a16="http://schemas.microsoft.com/office/drawing/2014/main" id="{AD47575E-62D4-477B-9CDC-51C4304494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5049500"/>
          <a:ext cx="180000" cy="180000"/>
        </a:xfrm>
        <a:prstGeom prst="rect">
          <a:avLst/>
        </a:prstGeom>
      </xdr:spPr>
    </xdr:pic>
    <xdr:clientData/>
  </xdr:twoCellAnchor>
  <xdr:twoCellAnchor editAs="oneCell">
    <xdr:from>
      <xdr:col>7</xdr:col>
      <xdr:colOff>0</xdr:colOff>
      <xdr:row>62</xdr:row>
      <xdr:rowOff>0</xdr:rowOff>
    </xdr:from>
    <xdr:to>
      <xdr:col>7</xdr:col>
      <xdr:colOff>180000</xdr:colOff>
      <xdr:row>62</xdr:row>
      <xdr:rowOff>180000</xdr:rowOff>
    </xdr:to>
    <xdr:pic>
      <xdr:nvPicPr>
        <xdr:cNvPr id="36" name="Graphic 35" descr="Play outline">
          <a:hlinkClick xmlns:r="http://schemas.openxmlformats.org/officeDocument/2006/relationships" r:id="rId7" tooltip="Croda Sustainability Impact Report 2023"/>
          <a:extLst>
            <a:ext uri="{FF2B5EF4-FFF2-40B4-BE49-F238E27FC236}">
              <a16:creationId xmlns:a16="http://schemas.microsoft.com/office/drawing/2014/main" id="{82F3A1D2-863D-4634-A06E-79FC7568C66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7183100"/>
          <a:ext cx="180000" cy="180000"/>
        </a:xfrm>
        <a:prstGeom prst="rect">
          <a:avLst/>
        </a:prstGeom>
      </xdr:spPr>
    </xdr:pic>
    <xdr:clientData/>
  </xdr:twoCellAnchor>
  <xdr:twoCellAnchor editAs="oneCell">
    <xdr:from>
      <xdr:col>7</xdr:col>
      <xdr:colOff>0</xdr:colOff>
      <xdr:row>64</xdr:row>
      <xdr:rowOff>0</xdr:rowOff>
    </xdr:from>
    <xdr:to>
      <xdr:col>7</xdr:col>
      <xdr:colOff>180000</xdr:colOff>
      <xdr:row>64</xdr:row>
      <xdr:rowOff>180000</xdr:rowOff>
    </xdr:to>
    <xdr:pic>
      <xdr:nvPicPr>
        <xdr:cNvPr id="37" name="Graphic 36" descr="Play outline">
          <a:hlinkClick xmlns:r="http://schemas.openxmlformats.org/officeDocument/2006/relationships" r:id="rId7" tooltip="Croda Sustainability Impact Report 2023"/>
          <a:extLst>
            <a:ext uri="{FF2B5EF4-FFF2-40B4-BE49-F238E27FC236}">
              <a16:creationId xmlns:a16="http://schemas.microsoft.com/office/drawing/2014/main" id="{E0CF52EA-37FC-4B12-B0BB-7CF3C6F1EE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7687925"/>
          <a:ext cx="180000" cy="180000"/>
        </a:xfrm>
        <a:prstGeom prst="rect">
          <a:avLst/>
        </a:prstGeom>
      </xdr:spPr>
    </xdr:pic>
    <xdr:clientData/>
  </xdr:twoCellAnchor>
  <xdr:twoCellAnchor editAs="oneCell">
    <xdr:from>
      <xdr:col>7</xdr:col>
      <xdr:colOff>0</xdr:colOff>
      <xdr:row>63</xdr:row>
      <xdr:rowOff>0</xdr:rowOff>
    </xdr:from>
    <xdr:to>
      <xdr:col>7</xdr:col>
      <xdr:colOff>180000</xdr:colOff>
      <xdr:row>63</xdr:row>
      <xdr:rowOff>180000</xdr:rowOff>
    </xdr:to>
    <xdr:pic>
      <xdr:nvPicPr>
        <xdr:cNvPr id="38" name="Graphic 37" descr="Play outline">
          <a:hlinkClick xmlns:r="http://schemas.openxmlformats.org/officeDocument/2006/relationships" r:id="rId5" tooltip="Croda Annual Report 2023"/>
          <a:extLst>
            <a:ext uri="{FF2B5EF4-FFF2-40B4-BE49-F238E27FC236}">
              <a16:creationId xmlns:a16="http://schemas.microsoft.com/office/drawing/2014/main" id="{CCEE5EAD-EE36-449C-919D-2DC83ACC1D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7506950"/>
          <a:ext cx="180000" cy="180000"/>
        </a:xfrm>
        <a:prstGeom prst="rect">
          <a:avLst/>
        </a:prstGeom>
      </xdr:spPr>
    </xdr:pic>
    <xdr:clientData/>
  </xdr:twoCellAnchor>
  <xdr:twoCellAnchor editAs="oneCell">
    <xdr:from>
      <xdr:col>7</xdr:col>
      <xdr:colOff>0</xdr:colOff>
      <xdr:row>72</xdr:row>
      <xdr:rowOff>0</xdr:rowOff>
    </xdr:from>
    <xdr:to>
      <xdr:col>7</xdr:col>
      <xdr:colOff>180000</xdr:colOff>
      <xdr:row>72</xdr:row>
      <xdr:rowOff>180000</xdr:rowOff>
    </xdr:to>
    <xdr:pic>
      <xdr:nvPicPr>
        <xdr:cNvPr id="39" name="Graphic 38" descr="Play outline">
          <a:hlinkClick xmlns:r="http://schemas.openxmlformats.org/officeDocument/2006/relationships" r:id="rId7" tooltip="Croda Sustainability Impact Report 2023"/>
          <a:extLst>
            <a:ext uri="{FF2B5EF4-FFF2-40B4-BE49-F238E27FC236}">
              <a16:creationId xmlns:a16="http://schemas.microsoft.com/office/drawing/2014/main" id="{8C510E53-4C6A-46E0-9CDB-D2676C43D5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9278600"/>
          <a:ext cx="180000" cy="180000"/>
        </a:xfrm>
        <a:prstGeom prst="rect">
          <a:avLst/>
        </a:prstGeom>
      </xdr:spPr>
    </xdr:pic>
    <xdr:clientData/>
  </xdr:twoCellAnchor>
  <xdr:twoCellAnchor editAs="oneCell">
    <xdr:from>
      <xdr:col>7</xdr:col>
      <xdr:colOff>0</xdr:colOff>
      <xdr:row>72</xdr:row>
      <xdr:rowOff>152400</xdr:rowOff>
    </xdr:from>
    <xdr:to>
      <xdr:col>7</xdr:col>
      <xdr:colOff>180000</xdr:colOff>
      <xdr:row>73</xdr:row>
      <xdr:rowOff>8550</xdr:rowOff>
    </xdr:to>
    <xdr:pic>
      <xdr:nvPicPr>
        <xdr:cNvPr id="40" name="Graphic 39" descr="Play outline">
          <a:hlinkClick xmlns:r="http://schemas.openxmlformats.org/officeDocument/2006/relationships" r:id="rId6" tooltip="Policies and procedures"/>
          <a:extLst>
            <a:ext uri="{FF2B5EF4-FFF2-40B4-BE49-F238E27FC236}">
              <a16:creationId xmlns:a16="http://schemas.microsoft.com/office/drawing/2014/main" id="{B7D7110D-13EE-4F98-8877-9EA117E12BC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9431000"/>
          <a:ext cx="180000" cy="180000"/>
        </a:xfrm>
        <a:prstGeom prst="rect">
          <a:avLst/>
        </a:prstGeom>
      </xdr:spPr>
    </xdr:pic>
    <xdr:clientData/>
  </xdr:twoCellAnchor>
  <xdr:twoCellAnchor editAs="oneCell">
    <xdr:from>
      <xdr:col>7</xdr:col>
      <xdr:colOff>0</xdr:colOff>
      <xdr:row>77</xdr:row>
      <xdr:rowOff>0</xdr:rowOff>
    </xdr:from>
    <xdr:to>
      <xdr:col>7</xdr:col>
      <xdr:colOff>180000</xdr:colOff>
      <xdr:row>77</xdr:row>
      <xdr:rowOff>180000</xdr:rowOff>
    </xdr:to>
    <xdr:pic>
      <xdr:nvPicPr>
        <xdr:cNvPr id="41" name="Graphic 40" descr="Play outline">
          <a:hlinkClick xmlns:r="http://schemas.openxmlformats.org/officeDocument/2006/relationships" r:id="rId6" tooltip="Policies and procedures"/>
          <a:extLst>
            <a:ext uri="{FF2B5EF4-FFF2-40B4-BE49-F238E27FC236}">
              <a16:creationId xmlns:a16="http://schemas.microsoft.com/office/drawing/2014/main" id="{090CA949-E6B4-4BE3-B33D-2BDCC59459E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0612100"/>
          <a:ext cx="180000" cy="180000"/>
        </a:xfrm>
        <a:prstGeom prst="rect">
          <a:avLst/>
        </a:prstGeom>
      </xdr:spPr>
    </xdr:pic>
    <xdr:clientData/>
  </xdr:twoCellAnchor>
  <xdr:twoCellAnchor editAs="oneCell">
    <xdr:from>
      <xdr:col>7</xdr:col>
      <xdr:colOff>0</xdr:colOff>
      <xdr:row>81</xdr:row>
      <xdr:rowOff>0</xdr:rowOff>
    </xdr:from>
    <xdr:to>
      <xdr:col>7</xdr:col>
      <xdr:colOff>180000</xdr:colOff>
      <xdr:row>81</xdr:row>
      <xdr:rowOff>180000</xdr:rowOff>
    </xdr:to>
    <xdr:pic>
      <xdr:nvPicPr>
        <xdr:cNvPr id="42" name="Graphic 41" descr="Play outline">
          <a:hlinkClick xmlns:r="http://schemas.openxmlformats.org/officeDocument/2006/relationships" r:id="rId5" tooltip="Croda Annual Report 2023"/>
          <a:extLst>
            <a:ext uri="{FF2B5EF4-FFF2-40B4-BE49-F238E27FC236}">
              <a16:creationId xmlns:a16="http://schemas.microsoft.com/office/drawing/2014/main" id="{F19CAFB3-FC03-4A61-9D62-04826C8FADD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1764625"/>
          <a:ext cx="180000" cy="180000"/>
        </a:xfrm>
        <a:prstGeom prst="rect">
          <a:avLst/>
        </a:prstGeom>
      </xdr:spPr>
    </xdr:pic>
    <xdr:clientData/>
  </xdr:twoCellAnchor>
  <xdr:twoCellAnchor editAs="oneCell">
    <xdr:from>
      <xdr:col>7</xdr:col>
      <xdr:colOff>0</xdr:colOff>
      <xdr:row>73</xdr:row>
      <xdr:rowOff>0</xdr:rowOff>
    </xdr:from>
    <xdr:to>
      <xdr:col>7</xdr:col>
      <xdr:colOff>180000</xdr:colOff>
      <xdr:row>73</xdr:row>
      <xdr:rowOff>180000</xdr:rowOff>
    </xdr:to>
    <xdr:pic>
      <xdr:nvPicPr>
        <xdr:cNvPr id="43" name="Graphic 42" descr="Play outline">
          <a:hlinkClick xmlns:r="http://schemas.openxmlformats.org/officeDocument/2006/relationships" r:id="rId5" tooltip="Croda Annual Report 2023"/>
          <a:extLst>
            <a:ext uri="{FF2B5EF4-FFF2-40B4-BE49-F238E27FC236}">
              <a16:creationId xmlns:a16="http://schemas.microsoft.com/office/drawing/2014/main" id="{445E7309-6429-41AB-A0E3-6BD1A3F07ED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19602450"/>
          <a:ext cx="180000" cy="180000"/>
        </a:xfrm>
        <a:prstGeom prst="rect">
          <a:avLst/>
        </a:prstGeom>
      </xdr:spPr>
    </xdr:pic>
    <xdr:clientData/>
  </xdr:twoCellAnchor>
  <xdr:twoCellAnchor editAs="oneCell">
    <xdr:from>
      <xdr:col>7</xdr:col>
      <xdr:colOff>0</xdr:colOff>
      <xdr:row>83</xdr:row>
      <xdr:rowOff>0</xdr:rowOff>
    </xdr:from>
    <xdr:to>
      <xdr:col>7</xdr:col>
      <xdr:colOff>180000</xdr:colOff>
      <xdr:row>83</xdr:row>
      <xdr:rowOff>180000</xdr:rowOff>
    </xdr:to>
    <xdr:pic>
      <xdr:nvPicPr>
        <xdr:cNvPr id="44" name="Graphic 43" descr="Play outline">
          <a:hlinkClick xmlns:r="http://schemas.openxmlformats.org/officeDocument/2006/relationships" r:id="rId5" tooltip="Croda Annual Report 2023"/>
          <a:extLst>
            <a:ext uri="{FF2B5EF4-FFF2-40B4-BE49-F238E27FC236}">
              <a16:creationId xmlns:a16="http://schemas.microsoft.com/office/drawing/2014/main" id="{2C204738-4C1E-4DCD-9087-B87FA12EE13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2288500"/>
          <a:ext cx="180000" cy="180000"/>
        </a:xfrm>
        <a:prstGeom prst="rect">
          <a:avLst/>
        </a:prstGeom>
      </xdr:spPr>
    </xdr:pic>
    <xdr:clientData/>
  </xdr:twoCellAnchor>
  <xdr:twoCellAnchor editAs="oneCell">
    <xdr:from>
      <xdr:col>7</xdr:col>
      <xdr:colOff>0</xdr:colOff>
      <xdr:row>83</xdr:row>
      <xdr:rowOff>304800</xdr:rowOff>
    </xdr:from>
    <xdr:to>
      <xdr:col>7</xdr:col>
      <xdr:colOff>180000</xdr:colOff>
      <xdr:row>83</xdr:row>
      <xdr:rowOff>484800</xdr:rowOff>
    </xdr:to>
    <xdr:pic>
      <xdr:nvPicPr>
        <xdr:cNvPr id="45" name="Graphic 44" descr="Play outline">
          <a:hlinkClick xmlns:r="http://schemas.openxmlformats.org/officeDocument/2006/relationships" r:id="rId6" tooltip="Policies and procedures"/>
          <a:extLst>
            <a:ext uri="{FF2B5EF4-FFF2-40B4-BE49-F238E27FC236}">
              <a16:creationId xmlns:a16="http://schemas.microsoft.com/office/drawing/2014/main" id="{A875B62F-88DD-4FA6-A720-2F1311EB6E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2593300"/>
          <a:ext cx="180000" cy="180000"/>
        </a:xfrm>
        <a:prstGeom prst="rect">
          <a:avLst/>
        </a:prstGeom>
      </xdr:spPr>
    </xdr:pic>
    <xdr:clientData/>
  </xdr:twoCellAnchor>
  <xdr:twoCellAnchor editAs="oneCell">
    <xdr:from>
      <xdr:col>7</xdr:col>
      <xdr:colOff>0</xdr:colOff>
      <xdr:row>87</xdr:row>
      <xdr:rowOff>0</xdr:rowOff>
    </xdr:from>
    <xdr:to>
      <xdr:col>7</xdr:col>
      <xdr:colOff>180000</xdr:colOff>
      <xdr:row>87</xdr:row>
      <xdr:rowOff>180000</xdr:rowOff>
    </xdr:to>
    <xdr:pic>
      <xdr:nvPicPr>
        <xdr:cNvPr id="46" name="Graphic 45" descr="Play outline">
          <a:hlinkClick xmlns:r="http://schemas.openxmlformats.org/officeDocument/2006/relationships" r:id="rId6" tooltip="Policies and procedures"/>
          <a:extLst>
            <a:ext uri="{FF2B5EF4-FFF2-40B4-BE49-F238E27FC236}">
              <a16:creationId xmlns:a16="http://schemas.microsoft.com/office/drawing/2014/main" id="{CA040C19-8D45-4778-993A-F94F4EE22D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3612475"/>
          <a:ext cx="180000" cy="180000"/>
        </a:xfrm>
        <a:prstGeom prst="rect">
          <a:avLst/>
        </a:prstGeom>
      </xdr:spPr>
    </xdr:pic>
    <xdr:clientData/>
  </xdr:twoCellAnchor>
  <xdr:twoCellAnchor editAs="oneCell">
    <xdr:from>
      <xdr:col>7</xdr:col>
      <xdr:colOff>0</xdr:colOff>
      <xdr:row>88</xdr:row>
      <xdr:rowOff>0</xdr:rowOff>
    </xdr:from>
    <xdr:to>
      <xdr:col>7</xdr:col>
      <xdr:colOff>180000</xdr:colOff>
      <xdr:row>88</xdr:row>
      <xdr:rowOff>180000</xdr:rowOff>
    </xdr:to>
    <xdr:pic>
      <xdr:nvPicPr>
        <xdr:cNvPr id="47" name="Graphic 46" descr="Play outline">
          <a:hlinkClick xmlns:r="http://schemas.openxmlformats.org/officeDocument/2006/relationships" r:id="rId6" tooltip="Policies and procedures"/>
          <a:extLst>
            <a:ext uri="{FF2B5EF4-FFF2-40B4-BE49-F238E27FC236}">
              <a16:creationId xmlns:a16="http://schemas.microsoft.com/office/drawing/2014/main" id="{31A5448D-7838-420A-BCA4-0AC9471DA9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4098250"/>
          <a:ext cx="180000" cy="180000"/>
        </a:xfrm>
        <a:prstGeom prst="rect">
          <a:avLst/>
        </a:prstGeom>
      </xdr:spPr>
    </xdr:pic>
    <xdr:clientData/>
  </xdr:twoCellAnchor>
  <xdr:twoCellAnchor editAs="oneCell">
    <xdr:from>
      <xdr:col>7</xdr:col>
      <xdr:colOff>0</xdr:colOff>
      <xdr:row>89</xdr:row>
      <xdr:rowOff>0</xdr:rowOff>
    </xdr:from>
    <xdr:to>
      <xdr:col>7</xdr:col>
      <xdr:colOff>180000</xdr:colOff>
      <xdr:row>89</xdr:row>
      <xdr:rowOff>180000</xdr:rowOff>
    </xdr:to>
    <xdr:pic>
      <xdr:nvPicPr>
        <xdr:cNvPr id="48" name="Graphic 47" descr="Play outline">
          <a:hlinkClick xmlns:r="http://schemas.openxmlformats.org/officeDocument/2006/relationships" r:id="rId6" tooltip="Policies and procedures"/>
          <a:extLst>
            <a:ext uri="{FF2B5EF4-FFF2-40B4-BE49-F238E27FC236}">
              <a16:creationId xmlns:a16="http://schemas.microsoft.com/office/drawing/2014/main" id="{08830A79-60D4-42E7-9EDC-A1831B060C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4441150"/>
          <a:ext cx="180000" cy="180000"/>
        </a:xfrm>
        <a:prstGeom prst="rect">
          <a:avLst/>
        </a:prstGeom>
      </xdr:spPr>
    </xdr:pic>
    <xdr:clientData/>
  </xdr:twoCellAnchor>
  <xdr:twoCellAnchor editAs="oneCell">
    <xdr:from>
      <xdr:col>7</xdr:col>
      <xdr:colOff>0</xdr:colOff>
      <xdr:row>82</xdr:row>
      <xdr:rowOff>0</xdr:rowOff>
    </xdr:from>
    <xdr:to>
      <xdr:col>7</xdr:col>
      <xdr:colOff>180000</xdr:colOff>
      <xdr:row>82</xdr:row>
      <xdr:rowOff>180000</xdr:rowOff>
    </xdr:to>
    <xdr:pic>
      <xdr:nvPicPr>
        <xdr:cNvPr id="49" name="Graphic 48" descr="Play outline">
          <a:hlinkClick xmlns:r="http://schemas.openxmlformats.org/officeDocument/2006/relationships" r:id="rId5" tooltip="Croda Annual Report 2023"/>
          <a:extLst>
            <a:ext uri="{FF2B5EF4-FFF2-40B4-BE49-F238E27FC236}">
              <a16:creationId xmlns:a16="http://schemas.microsoft.com/office/drawing/2014/main" id="{E0C9141D-E933-4BE3-9DA1-0AD00E0A6CE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2088475"/>
          <a:ext cx="180000" cy="180000"/>
        </a:xfrm>
        <a:prstGeom prst="rect">
          <a:avLst/>
        </a:prstGeom>
      </xdr:spPr>
    </xdr:pic>
    <xdr:clientData/>
  </xdr:twoCellAnchor>
  <xdr:twoCellAnchor editAs="oneCell">
    <xdr:from>
      <xdr:col>7</xdr:col>
      <xdr:colOff>0</xdr:colOff>
      <xdr:row>91</xdr:row>
      <xdr:rowOff>0</xdr:rowOff>
    </xdr:from>
    <xdr:to>
      <xdr:col>7</xdr:col>
      <xdr:colOff>180000</xdr:colOff>
      <xdr:row>91</xdr:row>
      <xdr:rowOff>180000</xdr:rowOff>
    </xdr:to>
    <xdr:pic>
      <xdr:nvPicPr>
        <xdr:cNvPr id="50" name="Graphic 49" descr="Play outline">
          <a:hlinkClick xmlns:r="http://schemas.openxmlformats.org/officeDocument/2006/relationships" r:id="rId5" tooltip="Croda Annual Report 2023"/>
          <a:extLst>
            <a:ext uri="{FF2B5EF4-FFF2-40B4-BE49-F238E27FC236}">
              <a16:creationId xmlns:a16="http://schemas.microsoft.com/office/drawing/2014/main" id="{0AC7091B-6164-4242-8751-F37393BB54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5088850"/>
          <a:ext cx="180000" cy="180000"/>
        </a:xfrm>
        <a:prstGeom prst="rect">
          <a:avLst/>
        </a:prstGeom>
      </xdr:spPr>
    </xdr:pic>
    <xdr:clientData/>
  </xdr:twoCellAnchor>
  <xdr:twoCellAnchor editAs="oneCell">
    <xdr:from>
      <xdr:col>7</xdr:col>
      <xdr:colOff>0</xdr:colOff>
      <xdr:row>94</xdr:row>
      <xdr:rowOff>0</xdr:rowOff>
    </xdr:from>
    <xdr:to>
      <xdr:col>7</xdr:col>
      <xdr:colOff>180000</xdr:colOff>
      <xdr:row>94</xdr:row>
      <xdr:rowOff>180000</xdr:rowOff>
    </xdr:to>
    <xdr:pic>
      <xdr:nvPicPr>
        <xdr:cNvPr id="51" name="Graphic 50" descr="Play outline">
          <a:hlinkClick xmlns:r="http://schemas.openxmlformats.org/officeDocument/2006/relationships" r:id="rId9" tooltip="msds.crodadirect.com"/>
          <a:extLst>
            <a:ext uri="{FF2B5EF4-FFF2-40B4-BE49-F238E27FC236}">
              <a16:creationId xmlns:a16="http://schemas.microsoft.com/office/drawing/2014/main" id="{B07DA462-6E19-46DB-8932-FB116BFC55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6155650"/>
          <a:ext cx="180000" cy="180000"/>
        </a:xfrm>
        <a:prstGeom prst="rect">
          <a:avLst/>
        </a:prstGeom>
      </xdr:spPr>
    </xdr:pic>
    <xdr:clientData/>
  </xdr:twoCellAnchor>
  <xdr:twoCellAnchor editAs="oneCell">
    <xdr:from>
      <xdr:col>7</xdr:col>
      <xdr:colOff>0</xdr:colOff>
      <xdr:row>97</xdr:row>
      <xdr:rowOff>0</xdr:rowOff>
    </xdr:from>
    <xdr:to>
      <xdr:col>7</xdr:col>
      <xdr:colOff>180000</xdr:colOff>
      <xdr:row>97</xdr:row>
      <xdr:rowOff>180000</xdr:rowOff>
    </xdr:to>
    <xdr:pic>
      <xdr:nvPicPr>
        <xdr:cNvPr id="52" name="Graphic 51" descr="Play outline">
          <a:hlinkClick xmlns:r="http://schemas.openxmlformats.org/officeDocument/2006/relationships" r:id="rId10" tooltip="Privacy policy"/>
          <a:extLst>
            <a:ext uri="{FF2B5EF4-FFF2-40B4-BE49-F238E27FC236}">
              <a16:creationId xmlns:a16="http://schemas.microsoft.com/office/drawing/2014/main" id="{63C6C983-92AC-4FCA-8C5E-2E54DE0BD3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7127200"/>
          <a:ext cx="180000" cy="180000"/>
        </a:xfrm>
        <a:prstGeom prst="rect">
          <a:avLst/>
        </a:prstGeom>
      </xdr:spPr>
    </xdr:pic>
    <xdr:clientData/>
  </xdr:twoCellAnchor>
  <xdr:twoCellAnchor editAs="oneCell">
    <xdr:from>
      <xdr:col>7</xdr:col>
      <xdr:colOff>0</xdr:colOff>
      <xdr:row>86</xdr:row>
      <xdr:rowOff>0</xdr:rowOff>
    </xdr:from>
    <xdr:to>
      <xdr:col>7</xdr:col>
      <xdr:colOff>180000</xdr:colOff>
      <xdr:row>86</xdr:row>
      <xdr:rowOff>180000</xdr:rowOff>
    </xdr:to>
    <xdr:pic>
      <xdr:nvPicPr>
        <xdr:cNvPr id="53" name="Graphic 52" descr="Play outline">
          <a:hlinkClick xmlns:r="http://schemas.openxmlformats.org/officeDocument/2006/relationships" r:id="rId5" tooltip="Croda Annual Report 2023"/>
          <a:extLst>
            <a:ext uri="{FF2B5EF4-FFF2-40B4-BE49-F238E27FC236}">
              <a16:creationId xmlns:a16="http://schemas.microsoft.com/office/drawing/2014/main" id="{1FD45C00-83EA-46B2-A60D-62189A2FA1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3288625"/>
          <a:ext cx="180000" cy="180000"/>
        </a:xfrm>
        <a:prstGeom prst="rect">
          <a:avLst/>
        </a:prstGeom>
      </xdr:spPr>
    </xdr:pic>
    <xdr:clientData/>
  </xdr:twoCellAnchor>
  <xdr:twoCellAnchor editAs="oneCell">
    <xdr:from>
      <xdr:col>7</xdr:col>
      <xdr:colOff>0</xdr:colOff>
      <xdr:row>90</xdr:row>
      <xdr:rowOff>0</xdr:rowOff>
    </xdr:from>
    <xdr:to>
      <xdr:col>7</xdr:col>
      <xdr:colOff>180000</xdr:colOff>
      <xdr:row>90</xdr:row>
      <xdr:rowOff>180000</xdr:rowOff>
    </xdr:to>
    <xdr:pic>
      <xdr:nvPicPr>
        <xdr:cNvPr id="54" name="Graphic 53" descr="Play outline">
          <a:hlinkClick xmlns:r="http://schemas.openxmlformats.org/officeDocument/2006/relationships" r:id="rId7" tooltip="Croda Sustainability Impact Report 2023"/>
          <a:extLst>
            <a:ext uri="{FF2B5EF4-FFF2-40B4-BE49-F238E27FC236}">
              <a16:creationId xmlns:a16="http://schemas.microsoft.com/office/drawing/2014/main" id="{0D0D1B16-D9F7-41A2-87DF-CEB9A4B157A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4765000"/>
          <a:ext cx="180000" cy="180000"/>
        </a:xfrm>
        <a:prstGeom prst="rect">
          <a:avLst/>
        </a:prstGeom>
      </xdr:spPr>
    </xdr:pic>
    <xdr:clientData/>
  </xdr:twoCellAnchor>
  <xdr:twoCellAnchor editAs="oneCell">
    <xdr:from>
      <xdr:col>7</xdr:col>
      <xdr:colOff>0</xdr:colOff>
      <xdr:row>90</xdr:row>
      <xdr:rowOff>142875</xdr:rowOff>
    </xdr:from>
    <xdr:to>
      <xdr:col>7</xdr:col>
      <xdr:colOff>180000</xdr:colOff>
      <xdr:row>90</xdr:row>
      <xdr:rowOff>322875</xdr:rowOff>
    </xdr:to>
    <xdr:pic>
      <xdr:nvPicPr>
        <xdr:cNvPr id="55" name="Graphic 54" descr="Play outline">
          <a:hlinkClick xmlns:r="http://schemas.openxmlformats.org/officeDocument/2006/relationships" r:id="rId11" tooltip="Croda Foundation"/>
          <a:extLst>
            <a:ext uri="{FF2B5EF4-FFF2-40B4-BE49-F238E27FC236}">
              <a16:creationId xmlns:a16="http://schemas.microsoft.com/office/drawing/2014/main" id="{CEC3CC68-8C7E-46F0-859A-61854B4C48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1163300" y="24907875"/>
          <a:ext cx="180000" cy="180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10</xdr:row>
      <xdr:rowOff>0</xdr:rowOff>
    </xdr:from>
    <xdr:to>
      <xdr:col>5</xdr:col>
      <xdr:colOff>363835</xdr:colOff>
      <xdr:row>10</xdr:row>
      <xdr:rowOff>363835</xdr:rowOff>
    </xdr:to>
    <xdr:pic>
      <xdr:nvPicPr>
        <xdr:cNvPr id="2" name="Graphic 1" descr="Badge Tick1 outline">
          <a:extLst>
            <a:ext uri="{FF2B5EF4-FFF2-40B4-BE49-F238E27FC236}">
              <a16:creationId xmlns:a16="http://schemas.microsoft.com/office/drawing/2014/main" id="{FB8A319A-2CBF-4CD6-BE12-BBE08A00FF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5543550"/>
          <a:ext cx="363835" cy="363835"/>
        </a:xfrm>
        <a:prstGeom prst="rect">
          <a:avLst/>
        </a:prstGeom>
      </xdr:spPr>
    </xdr:pic>
    <xdr:clientData/>
  </xdr:twoCellAnchor>
  <xdr:twoCellAnchor>
    <xdr:from>
      <xdr:col>5</xdr:col>
      <xdr:colOff>0</xdr:colOff>
      <xdr:row>6</xdr:row>
      <xdr:rowOff>0</xdr:rowOff>
    </xdr:from>
    <xdr:to>
      <xdr:col>5</xdr:col>
      <xdr:colOff>363835</xdr:colOff>
      <xdr:row>6</xdr:row>
      <xdr:rowOff>363835</xdr:rowOff>
    </xdr:to>
    <xdr:pic>
      <xdr:nvPicPr>
        <xdr:cNvPr id="3" name="Graphic 2" descr="Badge Tick1 outline">
          <a:extLst>
            <a:ext uri="{FF2B5EF4-FFF2-40B4-BE49-F238E27FC236}">
              <a16:creationId xmlns:a16="http://schemas.microsoft.com/office/drawing/2014/main" id="{CBC0983B-6418-43F5-828D-8A98DACF14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2305050"/>
          <a:ext cx="363835" cy="363835"/>
        </a:xfrm>
        <a:prstGeom prst="rect">
          <a:avLst/>
        </a:prstGeom>
      </xdr:spPr>
    </xdr:pic>
    <xdr:clientData/>
  </xdr:twoCellAnchor>
  <xdr:twoCellAnchor>
    <xdr:from>
      <xdr:col>5</xdr:col>
      <xdr:colOff>0</xdr:colOff>
      <xdr:row>7</xdr:row>
      <xdr:rowOff>0</xdr:rowOff>
    </xdr:from>
    <xdr:to>
      <xdr:col>5</xdr:col>
      <xdr:colOff>363835</xdr:colOff>
      <xdr:row>7</xdr:row>
      <xdr:rowOff>363835</xdr:rowOff>
    </xdr:to>
    <xdr:pic>
      <xdr:nvPicPr>
        <xdr:cNvPr id="4" name="Graphic 3" descr="Badge Tick1 outline">
          <a:extLst>
            <a:ext uri="{FF2B5EF4-FFF2-40B4-BE49-F238E27FC236}">
              <a16:creationId xmlns:a16="http://schemas.microsoft.com/office/drawing/2014/main" id="{1B9CFFC6-973B-4E60-904E-9DB22996CC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2952750"/>
          <a:ext cx="363835" cy="363835"/>
        </a:xfrm>
        <a:prstGeom prst="rect">
          <a:avLst/>
        </a:prstGeom>
      </xdr:spPr>
    </xdr:pic>
    <xdr:clientData/>
  </xdr:twoCellAnchor>
  <xdr:twoCellAnchor>
    <xdr:from>
      <xdr:col>5</xdr:col>
      <xdr:colOff>0</xdr:colOff>
      <xdr:row>9</xdr:row>
      <xdr:rowOff>0</xdr:rowOff>
    </xdr:from>
    <xdr:to>
      <xdr:col>5</xdr:col>
      <xdr:colOff>363835</xdr:colOff>
      <xdr:row>9</xdr:row>
      <xdr:rowOff>363835</xdr:rowOff>
    </xdr:to>
    <xdr:pic>
      <xdr:nvPicPr>
        <xdr:cNvPr id="5" name="Graphic 4" descr="Badge Tick1 outline">
          <a:extLst>
            <a:ext uri="{FF2B5EF4-FFF2-40B4-BE49-F238E27FC236}">
              <a16:creationId xmlns:a16="http://schemas.microsoft.com/office/drawing/2014/main" id="{B89392F3-8CF2-4D78-A1E6-65861CA9D4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4572000"/>
          <a:ext cx="363835" cy="363835"/>
        </a:xfrm>
        <a:prstGeom prst="rect">
          <a:avLst/>
        </a:prstGeom>
      </xdr:spPr>
    </xdr:pic>
    <xdr:clientData/>
  </xdr:twoCellAnchor>
  <xdr:twoCellAnchor>
    <xdr:from>
      <xdr:col>5</xdr:col>
      <xdr:colOff>0</xdr:colOff>
      <xdr:row>11</xdr:row>
      <xdr:rowOff>0</xdr:rowOff>
    </xdr:from>
    <xdr:to>
      <xdr:col>5</xdr:col>
      <xdr:colOff>363835</xdr:colOff>
      <xdr:row>11</xdr:row>
      <xdr:rowOff>363835</xdr:rowOff>
    </xdr:to>
    <xdr:pic>
      <xdr:nvPicPr>
        <xdr:cNvPr id="6" name="Graphic 5" descr="Badge Tick1 outline">
          <a:extLst>
            <a:ext uri="{FF2B5EF4-FFF2-40B4-BE49-F238E27FC236}">
              <a16:creationId xmlns:a16="http://schemas.microsoft.com/office/drawing/2014/main" id="{13DC0C9C-198C-4A95-A21D-BAE3B42F23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7115175"/>
          <a:ext cx="363835" cy="363835"/>
        </a:xfrm>
        <a:prstGeom prst="rect">
          <a:avLst/>
        </a:prstGeom>
      </xdr:spPr>
    </xdr:pic>
    <xdr:clientData/>
  </xdr:twoCellAnchor>
  <xdr:twoCellAnchor>
    <xdr:from>
      <xdr:col>5</xdr:col>
      <xdr:colOff>0</xdr:colOff>
      <xdr:row>12</xdr:row>
      <xdr:rowOff>0</xdr:rowOff>
    </xdr:from>
    <xdr:to>
      <xdr:col>5</xdr:col>
      <xdr:colOff>363835</xdr:colOff>
      <xdr:row>12</xdr:row>
      <xdr:rowOff>363835</xdr:rowOff>
    </xdr:to>
    <xdr:pic>
      <xdr:nvPicPr>
        <xdr:cNvPr id="7" name="Graphic 6" descr="Badge Tick1 outline">
          <a:extLst>
            <a:ext uri="{FF2B5EF4-FFF2-40B4-BE49-F238E27FC236}">
              <a16:creationId xmlns:a16="http://schemas.microsoft.com/office/drawing/2014/main" id="{68ACABD6-9A86-4CF8-8DFC-29F58269E6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7600950"/>
          <a:ext cx="363835" cy="363835"/>
        </a:xfrm>
        <a:prstGeom prst="rect">
          <a:avLst/>
        </a:prstGeom>
      </xdr:spPr>
    </xdr:pic>
    <xdr:clientData/>
  </xdr:twoCellAnchor>
  <xdr:twoCellAnchor>
    <xdr:from>
      <xdr:col>5</xdr:col>
      <xdr:colOff>0</xdr:colOff>
      <xdr:row>18</xdr:row>
      <xdr:rowOff>0</xdr:rowOff>
    </xdr:from>
    <xdr:to>
      <xdr:col>5</xdr:col>
      <xdr:colOff>363835</xdr:colOff>
      <xdr:row>18</xdr:row>
      <xdr:rowOff>363835</xdr:rowOff>
    </xdr:to>
    <xdr:pic>
      <xdr:nvPicPr>
        <xdr:cNvPr id="8" name="Graphic 7" descr="Badge Tick1 outline">
          <a:extLst>
            <a:ext uri="{FF2B5EF4-FFF2-40B4-BE49-F238E27FC236}">
              <a16:creationId xmlns:a16="http://schemas.microsoft.com/office/drawing/2014/main" id="{39C54EE0-2D43-40DB-9648-2B0B6E627A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11649075"/>
          <a:ext cx="363835" cy="363835"/>
        </a:xfrm>
        <a:prstGeom prst="rect">
          <a:avLst/>
        </a:prstGeom>
      </xdr:spPr>
    </xdr:pic>
    <xdr:clientData/>
  </xdr:twoCellAnchor>
  <xdr:twoCellAnchor>
    <xdr:from>
      <xdr:col>5</xdr:col>
      <xdr:colOff>0</xdr:colOff>
      <xdr:row>29</xdr:row>
      <xdr:rowOff>0</xdr:rowOff>
    </xdr:from>
    <xdr:to>
      <xdr:col>5</xdr:col>
      <xdr:colOff>363835</xdr:colOff>
      <xdr:row>29</xdr:row>
      <xdr:rowOff>363835</xdr:rowOff>
    </xdr:to>
    <xdr:pic>
      <xdr:nvPicPr>
        <xdr:cNvPr id="9" name="Graphic 8" descr="Badge Tick1 outline">
          <a:extLst>
            <a:ext uri="{FF2B5EF4-FFF2-40B4-BE49-F238E27FC236}">
              <a16:creationId xmlns:a16="http://schemas.microsoft.com/office/drawing/2014/main" id="{C44011E4-1CC4-4D69-BE06-9C49D3148D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134225" y="19211925"/>
          <a:ext cx="363835" cy="3638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croda.com/mediaassets/files/corporate/company-policy-download-area/group-policy-on-health-promotion-and-monitoring-20131122-103845.pdf?la=en-GB" TargetMode="External"/><Relationship Id="rId2" Type="http://schemas.openxmlformats.org/officeDocument/2006/relationships/hyperlink" Target="https://www.croda.com/en-gb/sustainability/non-financial-performance-and-reports/policies-and-procedures" TargetMode="External"/><Relationship Id="rId1" Type="http://schemas.openxmlformats.org/officeDocument/2006/relationships/hyperlink" Target="https://www.croda.com/mediaassets/files/corporate/company-policy-download-area/code-of-conduct-v2-feb-2021-english.pdf?la=en-GB" TargetMode="External"/><Relationship Id="rId4" Type="http://schemas.openxmlformats.org/officeDocument/2006/relationships/hyperlink" Target="https://www.croda.com/mediaassets/files/corporate/sustainability/ethics-booklet-for-the-website--may-2022.pdf?la=en-GB"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s://www.croda.com/mediaassets/files/corporate/company-policy-download-area/group-policy-on-health-promotion-and-monitoring-20131122-103845.pdf?la=en-GB" TargetMode="External"/></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744D5-D626-44F7-9CD1-3663CDD36E5E}">
  <sheetPr>
    <tabColor rgb="FF1C8759"/>
  </sheetPr>
  <dimension ref="A16:E57"/>
  <sheetViews>
    <sheetView showGridLines="0" tabSelected="1" workbookViewId="0">
      <selection activeCell="G30" sqref="G30"/>
    </sheetView>
  </sheetViews>
  <sheetFormatPr defaultRowHeight="14.25" x14ac:dyDescent="0.2"/>
  <cols>
    <col min="1" max="1" width="0.625" customWidth="1"/>
    <col min="2" max="2" width="62.25" customWidth="1"/>
    <col min="3" max="3" width="70.75" customWidth="1"/>
  </cols>
  <sheetData>
    <row r="16" spans="5:5" x14ac:dyDescent="0.2">
      <c r="E16" s="1"/>
    </row>
    <row r="17" spans="1:5" x14ac:dyDescent="0.2">
      <c r="E17" s="1"/>
    </row>
    <row r="18" spans="1:5" x14ac:dyDescent="0.2">
      <c r="E18" s="1"/>
    </row>
    <row r="19" spans="1:5" ht="14.25" customHeight="1" x14ac:dyDescent="0.2">
      <c r="B19" s="4" t="s">
        <v>0</v>
      </c>
      <c r="C19" s="4" t="s">
        <v>1</v>
      </c>
      <c r="E19" s="3"/>
    </row>
    <row r="20" spans="1:5" ht="14.25" customHeight="1" x14ac:dyDescent="0.2">
      <c r="B20" s="437" t="s">
        <v>784</v>
      </c>
      <c r="C20" s="437"/>
      <c r="E20" s="3"/>
    </row>
    <row r="21" spans="1:5" ht="14.25" customHeight="1" x14ac:dyDescent="0.2">
      <c r="B21" s="5" t="s">
        <v>545</v>
      </c>
      <c r="C21" s="443" t="s">
        <v>785</v>
      </c>
      <c r="E21" s="3"/>
    </row>
    <row r="22" spans="1:5" ht="14.25" customHeight="1" x14ac:dyDescent="0.2">
      <c r="B22" s="5" t="s">
        <v>427</v>
      </c>
      <c r="C22" s="443" t="s">
        <v>427</v>
      </c>
      <c r="E22" s="3"/>
    </row>
    <row r="23" spans="1:5" ht="14.25" customHeight="1" x14ac:dyDescent="0.2">
      <c r="B23" s="5" t="s">
        <v>546</v>
      </c>
      <c r="C23" s="443" t="s">
        <v>546</v>
      </c>
      <c r="E23" s="3"/>
    </row>
    <row r="24" spans="1:5" ht="14.25" customHeight="1" x14ac:dyDescent="0.2">
      <c r="B24" s="5" t="s">
        <v>428</v>
      </c>
      <c r="C24" s="443" t="s">
        <v>428</v>
      </c>
      <c r="E24" s="3"/>
    </row>
    <row r="25" spans="1:5" ht="14.25" customHeight="1" x14ac:dyDescent="0.2">
      <c r="B25" s="436"/>
      <c r="C25" s="436"/>
      <c r="E25" s="3"/>
    </row>
    <row r="26" spans="1:5" ht="14.25" customHeight="1" x14ac:dyDescent="0.2">
      <c r="A26" s="13"/>
      <c r="B26" s="438" t="s">
        <v>429</v>
      </c>
      <c r="C26" s="438"/>
      <c r="E26" s="3"/>
    </row>
    <row r="27" spans="1:5" ht="14.25" customHeight="1" x14ac:dyDescent="0.2">
      <c r="B27" s="5" t="s">
        <v>788</v>
      </c>
      <c r="C27" s="444" t="s">
        <v>429</v>
      </c>
    </row>
    <row r="28" spans="1:5" ht="14.25" customHeight="1" x14ac:dyDescent="0.2">
      <c r="B28" s="5" t="s">
        <v>3</v>
      </c>
      <c r="C28" s="444" t="s">
        <v>429</v>
      </c>
    </row>
    <row r="29" spans="1:5" ht="14.25" customHeight="1" x14ac:dyDescent="0.2">
      <c r="B29" s="5" t="s">
        <v>2</v>
      </c>
      <c r="C29" s="444" t="s">
        <v>429</v>
      </c>
    </row>
    <row r="30" spans="1:5" ht="14.25" customHeight="1" x14ac:dyDescent="0.2">
      <c r="B30" s="5" t="s">
        <v>791</v>
      </c>
      <c r="C30" s="444" t="s">
        <v>429</v>
      </c>
    </row>
    <row r="31" spans="1:5" ht="14.25" customHeight="1" x14ac:dyDescent="0.2">
      <c r="B31" s="5" t="s">
        <v>4</v>
      </c>
      <c r="C31" s="444" t="s">
        <v>429</v>
      </c>
    </row>
    <row r="32" spans="1:5" ht="14.25" customHeight="1" x14ac:dyDescent="0.2">
      <c r="B32" s="5"/>
      <c r="C32" s="444"/>
    </row>
    <row r="33" spans="2:3" ht="14.25" customHeight="1" x14ac:dyDescent="0.2">
      <c r="B33" s="438" t="s">
        <v>222</v>
      </c>
      <c r="C33" s="438"/>
    </row>
    <row r="34" spans="2:3" ht="14.25" customHeight="1" x14ac:dyDescent="0.2">
      <c r="B34" s="5" t="s">
        <v>792</v>
      </c>
      <c r="C34" s="444" t="s">
        <v>222</v>
      </c>
    </row>
    <row r="35" spans="2:3" ht="14.25" customHeight="1" x14ac:dyDescent="0.2">
      <c r="B35" s="5" t="s">
        <v>793</v>
      </c>
      <c r="C35" s="444" t="s">
        <v>222</v>
      </c>
    </row>
    <row r="36" spans="2:3" ht="14.25" customHeight="1" x14ac:dyDescent="0.2">
      <c r="B36" s="5" t="s">
        <v>5</v>
      </c>
      <c r="C36" s="444" t="s">
        <v>222</v>
      </c>
    </row>
    <row r="37" spans="2:3" ht="14.25" customHeight="1" x14ac:dyDescent="0.2">
      <c r="B37" s="436"/>
      <c r="C37" s="436"/>
    </row>
    <row r="38" spans="2:3" ht="14.25" customHeight="1" x14ac:dyDescent="0.2">
      <c r="B38" s="440" t="s">
        <v>794</v>
      </c>
      <c r="C38" s="439"/>
    </row>
    <row r="39" spans="2:3" ht="14.25" customHeight="1" x14ac:dyDescent="0.2">
      <c r="B39" s="441" t="s">
        <v>9</v>
      </c>
      <c r="C39" s="444" t="s">
        <v>430</v>
      </c>
    </row>
    <row r="40" spans="2:3" ht="14.25" customHeight="1" x14ac:dyDescent="0.2">
      <c r="B40" s="441" t="s">
        <v>11</v>
      </c>
      <c r="C40" s="444" t="s">
        <v>430</v>
      </c>
    </row>
    <row r="41" spans="2:3" ht="14.25" customHeight="1" x14ac:dyDescent="0.2">
      <c r="B41" s="441" t="s">
        <v>10</v>
      </c>
      <c r="C41" s="444" t="s">
        <v>430</v>
      </c>
    </row>
    <row r="42" spans="2:3" ht="14.25" customHeight="1" x14ac:dyDescent="0.2">
      <c r="B42" s="441" t="s">
        <v>795</v>
      </c>
      <c r="C42" s="444" t="s">
        <v>430</v>
      </c>
    </row>
    <row r="43" spans="2:3" ht="14.25" customHeight="1" x14ac:dyDescent="0.2">
      <c r="B43" s="441" t="s">
        <v>12</v>
      </c>
      <c r="C43" s="444" t="s">
        <v>430</v>
      </c>
    </row>
    <row r="44" spans="2:3" ht="14.25" customHeight="1" x14ac:dyDescent="0.2">
      <c r="B44" s="441" t="s">
        <v>796</v>
      </c>
      <c r="C44" s="444" t="s">
        <v>430</v>
      </c>
    </row>
    <row r="45" spans="2:3" ht="14.25" customHeight="1" x14ac:dyDescent="0.2">
      <c r="B45" s="441" t="s">
        <v>13</v>
      </c>
      <c r="C45" s="444" t="s">
        <v>430</v>
      </c>
    </row>
    <row r="46" spans="2:3" ht="14.25" customHeight="1" x14ac:dyDescent="0.2">
      <c r="B46" s="441" t="s">
        <v>797</v>
      </c>
      <c r="C46" s="444" t="s">
        <v>430</v>
      </c>
    </row>
    <row r="47" spans="2:3" ht="14.25" customHeight="1" x14ac:dyDescent="0.2">
      <c r="B47" s="441" t="s">
        <v>8</v>
      </c>
      <c r="C47" s="444" t="s">
        <v>430</v>
      </c>
    </row>
    <row r="48" spans="2:3" ht="14.25" customHeight="1" x14ac:dyDescent="0.2">
      <c r="B48" s="441" t="s">
        <v>7</v>
      </c>
      <c r="C48" s="444" t="s">
        <v>430</v>
      </c>
    </row>
    <row r="49" spans="2:3" ht="14.25" customHeight="1" x14ac:dyDescent="0.2">
      <c r="B49" s="441" t="s">
        <v>6</v>
      </c>
      <c r="C49" s="444" t="s">
        <v>430</v>
      </c>
    </row>
    <row r="50" spans="2:3" ht="14.25" customHeight="1" x14ac:dyDescent="0.2">
      <c r="B50" s="445"/>
      <c r="C50" s="445"/>
    </row>
    <row r="51" spans="2:3" ht="14.25" customHeight="1" x14ac:dyDescent="0.2">
      <c r="B51" s="440" t="s">
        <v>14</v>
      </c>
      <c r="C51" s="442"/>
    </row>
    <row r="52" spans="2:3" ht="14.25" customHeight="1" x14ac:dyDescent="0.2">
      <c r="B52" s="441" t="s">
        <v>69</v>
      </c>
      <c r="C52" s="446" t="s">
        <v>799</v>
      </c>
    </row>
    <row r="53" spans="2:3" ht="14.25" customHeight="1" x14ac:dyDescent="0.2">
      <c r="B53" s="441" t="s">
        <v>202</v>
      </c>
      <c r="C53" s="446" t="s">
        <v>800</v>
      </c>
    </row>
    <row r="54" spans="2:3" ht="14.25" customHeight="1" x14ac:dyDescent="0.2">
      <c r="B54" s="441" t="s">
        <v>798</v>
      </c>
      <c r="C54" s="446" t="s">
        <v>801</v>
      </c>
    </row>
    <row r="55" spans="2:3" ht="14.25" customHeight="1" x14ac:dyDescent="0.2">
      <c r="B55" s="441" t="s">
        <v>15</v>
      </c>
      <c r="C55" s="446" t="s">
        <v>802</v>
      </c>
    </row>
    <row r="56" spans="2:3" ht="14.25" customHeight="1" x14ac:dyDescent="0.2">
      <c r="B56" s="441" t="s">
        <v>783</v>
      </c>
      <c r="C56" s="447" t="s">
        <v>803</v>
      </c>
    </row>
    <row r="57" spans="2:3" ht="14.25" customHeight="1" x14ac:dyDescent="0.2">
      <c r="B57" s="445"/>
      <c r="C57" s="445"/>
    </row>
  </sheetData>
  <sheetProtection algorithmName="SHA-512" hashValue="Ls1nzPJpgVb8FSVyPJoTcP4nruXh2eAdImKk4GsVRlWKe84TnAswZpk1B5lgZ9/EtYfHiOdJb9NPbx0EjqECeg==" saltValue="r8AstJnzTn5K4Ij6wva8jA==" spinCount="100000" sheet="1" objects="1" scenarios="1"/>
  <mergeCells count="3">
    <mergeCell ref="B20:C20"/>
    <mergeCell ref="B26:C26"/>
    <mergeCell ref="B33:C33"/>
  </mergeCells>
  <hyperlinks>
    <hyperlink ref="C27" location="Climate!A1" display="Climate" xr:uid="{46281BD8-4A97-4448-9F97-742292F2FDA8}"/>
    <hyperlink ref="C28" location="Climate!A1" display="Climate" xr:uid="{8A139FA8-B212-4CC7-85E0-3C2D922AA870}"/>
    <hyperlink ref="C29" location="Climate!A1" display="Climate" xr:uid="{2345D416-4C9C-43BD-B3C2-1F17FCE9E353}"/>
    <hyperlink ref="C31" location="Climate!A1" display="Climate" xr:uid="{037C2B8F-AE77-4147-A752-AFCA587F6181}"/>
    <hyperlink ref="C49" location="'People &amp; safety'!A1" display="People and safety" xr:uid="{04A1FE7D-E194-41C1-975A-A71BE16CA425}"/>
    <hyperlink ref="C48" location="'People &amp; safety'!A1" display="People and safety" xr:uid="{4AD9C8CC-F791-4AFE-8B84-4A7F6C42FF27}"/>
    <hyperlink ref="C41" location="'People &amp; safety'!A1" display="People and safety" xr:uid="{B3D9F661-2D3E-4516-9FBE-6A16E5341482}"/>
    <hyperlink ref="C40" location="'People &amp; safety'!A1" display="People and safety" xr:uid="{85A7E3F3-7B37-4DF2-B4E3-F463036050C4}"/>
    <hyperlink ref="C45" location="'People &amp; safety'!A1" display="People and safety" xr:uid="{2E5DB1D7-582D-4061-8437-FD3D5A2904DE}"/>
    <hyperlink ref="C43" location="'People &amp; safety'!A1" display="People and safety" xr:uid="{81C0107D-3B7B-408F-865B-D6DA21C83544}"/>
    <hyperlink ref="C42" location="'People &amp; safety'!A1" display="People and safety" xr:uid="{DF479DA0-928D-432D-BE9C-A0CF40543A78}"/>
    <hyperlink ref="C47" location="'People &amp; safety'!A1" display="People and safety" xr:uid="{CD924B9A-AC5E-44B2-A020-10AAE5FDFBCE}"/>
    <hyperlink ref="C22" location="'Income statement'!A1" display="Income statement" xr:uid="{7CD39869-677D-4CC4-8D41-EA14A20F4AC1}"/>
    <hyperlink ref="C21" location="Sectors!A1" display="Sectors" xr:uid="{3717BC30-A394-486C-A4AC-0B69DE43C722}"/>
    <hyperlink ref="C23" location="'Cashflow statement'!A1" display="Cashflow statement" xr:uid="{E3E037E3-3DDE-47F1-A84E-2C77C7C36F13}"/>
    <hyperlink ref="C24" location="'Balance sheet'!A1" display="Balance sheet" xr:uid="{A904D9DD-7442-42E7-B1A8-ECAA4F0793B0}"/>
    <hyperlink ref="C30" location="Climate!A1" display="Climate" xr:uid="{7889CE11-C73E-43FF-89F9-A407C08C5320}"/>
    <hyperlink ref="C34" location="'Environmental Stewardship'!A1" display="Environmental Stewardship" xr:uid="{C021A14E-4422-4913-ABBD-AFC7F156C7CB}"/>
    <hyperlink ref="C35" location="'Environmental Stewardship'!A1" display="Environmental Stewardship" xr:uid="{B1F3BFEE-7772-4A65-B35B-FD5C0B9A184E}"/>
    <hyperlink ref="C36" location="'Environmental Stewardship'!A1" display="Environmental Stewardship" xr:uid="{B449B691-3036-4B34-83F8-F301871D45F5}"/>
    <hyperlink ref="C46" location="'People &amp; safety'!A1" display="People and safety" xr:uid="{CCA5A3DB-EA6F-4CD5-9679-F20F2799985A}"/>
    <hyperlink ref="C44" location="'People &amp; safety'!A1" display="People and safety" xr:uid="{8A422924-9298-4A51-92BD-91F52FAA400B}"/>
    <hyperlink ref="C52" location="'GRI index'!A1" display="GRI index" xr:uid="{D9703753-EE00-46F1-8075-2EEEF6B2B61C}"/>
    <hyperlink ref="C53" location="'GRI disclosures'!A1" display="GRI disclosures" xr:uid="{489BE49D-1515-4DF7-A0F9-3BB9BDAB6607}"/>
    <hyperlink ref="C54" location="'SASB  ISSB'!A1" display="SASB  ISSB" xr:uid="{28D4332A-F6F2-429F-AFD1-1F4AB656E58F}"/>
    <hyperlink ref="C55" location="'PAI statement'!A1" display="PAI statement" xr:uid="{6E887112-EC95-4ED2-9CED-0C32334B56E5}"/>
    <hyperlink ref="C56" location="'Re-statements'!A1" display="Re-statements" xr:uid="{AB41AA6C-941B-4CC7-8B2D-6C145A875BB3}"/>
    <hyperlink ref="C39" location="'People &amp; safety'!A1" display="People and safety" xr:uid="{CEBC1F26-02AD-4256-BC76-A8FC0252BE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C4BB9-0A48-493F-B16D-B93187799417}">
  <sheetPr>
    <tabColor rgb="FF1C8759"/>
  </sheetPr>
  <dimension ref="A1:J70"/>
  <sheetViews>
    <sheetView showGridLines="0" workbookViewId="0">
      <pane ySplit="1" topLeftCell="A11" activePane="bottomLeft" state="frozen"/>
      <selection activeCell="H1" sqref="H1:NX10"/>
      <selection pane="bottomLeft" activeCell="B37" sqref="B37"/>
    </sheetView>
  </sheetViews>
  <sheetFormatPr defaultColWidth="8.75" defaultRowHeight="12.75" x14ac:dyDescent="0.2"/>
  <cols>
    <col min="1" max="1" width="0.875" style="7" customWidth="1"/>
    <col min="2" max="2" width="47.75" style="7" customWidth="1"/>
    <col min="3" max="3" width="12.75" style="192" customWidth="1"/>
    <col min="4" max="8" width="9" style="10" bestFit="1" customWidth="1"/>
    <col min="9" max="9" width="9" style="12" bestFit="1" customWidth="1"/>
    <col min="10" max="16384" width="8.75" style="7"/>
  </cols>
  <sheetData>
    <row r="1" spans="1:10" s="8" customFormat="1" ht="26.25" customHeight="1" x14ac:dyDescent="0.2">
      <c r="A1" s="297" t="s">
        <v>222</v>
      </c>
      <c r="B1" s="309"/>
      <c r="C1" s="298" t="s">
        <v>582</v>
      </c>
      <c r="D1" s="185">
        <v>2018</v>
      </c>
      <c r="E1" s="185">
        <v>2019</v>
      </c>
      <c r="F1" s="185">
        <v>2020</v>
      </c>
      <c r="G1" s="185">
        <v>2021</v>
      </c>
      <c r="H1" s="185">
        <v>2022</v>
      </c>
      <c r="I1" s="188">
        <v>2023</v>
      </c>
    </row>
    <row r="2" spans="1:10" x14ac:dyDescent="0.2">
      <c r="B2" s="114"/>
      <c r="C2" s="271"/>
      <c r="D2" s="115"/>
      <c r="E2" s="115"/>
      <c r="F2" s="115"/>
      <c r="G2" s="115"/>
      <c r="H2" s="115"/>
      <c r="I2" s="161"/>
    </row>
    <row r="3" spans="1:10" x14ac:dyDescent="0.2">
      <c r="B3" s="131" t="s">
        <v>60</v>
      </c>
      <c r="C3" s="274"/>
      <c r="D3" s="115"/>
      <c r="E3" s="115"/>
      <c r="F3" s="115"/>
      <c r="G3" s="115"/>
      <c r="H3" s="115"/>
      <c r="I3" s="161"/>
    </row>
    <row r="4" spans="1:10" x14ac:dyDescent="0.2">
      <c r="B4" s="276" t="s">
        <v>63</v>
      </c>
      <c r="C4" s="271" t="s">
        <v>628</v>
      </c>
      <c r="D4" s="115"/>
      <c r="E4" s="275">
        <v>92223</v>
      </c>
      <c r="F4" s="275">
        <v>108233</v>
      </c>
      <c r="G4" s="275">
        <v>125958</v>
      </c>
      <c r="H4" s="275">
        <v>161431</v>
      </c>
      <c r="I4" s="273">
        <v>151038</v>
      </c>
    </row>
    <row r="5" spans="1:10" x14ac:dyDescent="0.2">
      <c r="B5" s="276" t="s">
        <v>61</v>
      </c>
      <c r="C5" s="271" t="s">
        <v>628</v>
      </c>
      <c r="D5" s="115"/>
      <c r="E5" s="115"/>
      <c r="F5" s="275">
        <f>F4-$E$4</f>
        <v>16010</v>
      </c>
      <c r="G5" s="275">
        <f>G4-$E$4</f>
        <v>33735</v>
      </c>
      <c r="H5" s="275">
        <f>H4-$E$4</f>
        <v>69208</v>
      </c>
      <c r="I5" s="273">
        <v>58815</v>
      </c>
      <c r="J5" s="197"/>
    </row>
    <row r="6" spans="1:10" x14ac:dyDescent="0.2">
      <c r="B6" s="114" t="s">
        <v>62</v>
      </c>
      <c r="C6" s="271" t="s">
        <v>628</v>
      </c>
      <c r="D6" s="115"/>
      <c r="E6" s="115"/>
      <c r="F6" s="299">
        <v>89304</v>
      </c>
      <c r="G6" s="299">
        <v>97499</v>
      </c>
      <c r="H6" s="275">
        <v>63219</v>
      </c>
      <c r="I6" s="273">
        <v>44397</v>
      </c>
      <c r="J6" s="197"/>
    </row>
    <row r="7" spans="1:10" x14ac:dyDescent="0.2">
      <c r="B7" s="114"/>
      <c r="C7" s="271"/>
      <c r="D7" s="115"/>
      <c r="E7" s="115"/>
      <c r="F7" s="115"/>
      <c r="G7" s="115"/>
      <c r="H7" s="115"/>
      <c r="I7" s="161"/>
    </row>
    <row r="8" spans="1:10" x14ac:dyDescent="0.2">
      <c r="B8" s="131" t="s">
        <v>64</v>
      </c>
      <c r="C8" s="274"/>
      <c r="D8" s="115"/>
      <c r="E8" s="115"/>
      <c r="F8" s="115"/>
      <c r="G8" s="115"/>
      <c r="H8" s="115"/>
      <c r="I8" s="161"/>
    </row>
    <row r="9" spans="1:10" x14ac:dyDescent="0.2">
      <c r="B9" s="126" t="s">
        <v>629</v>
      </c>
      <c r="C9" s="271" t="s">
        <v>630</v>
      </c>
      <c r="D9" s="300">
        <v>0.34</v>
      </c>
      <c r="E9" s="300">
        <v>0.35</v>
      </c>
      <c r="F9" s="301">
        <v>0.32999999999992724</v>
      </c>
      <c r="G9" s="300">
        <v>0.437</v>
      </c>
      <c r="H9" s="300">
        <v>0.34799999999999998</v>
      </c>
      <c r="I9" s="302">
        <v>0</v>
      </c>
    </row>
    <row r="10" spans="1:10" x14ac:dyDescent="0.2">
      <c r="B10" s="449" t="s">
        <v>631</v>
      </c>
      <c r="C10" s="271" t="s">
        <v>630</v>
      </c>
      <c r="D10" s="275">
        <v>2487.9549999999999</v>
      </c>
      <c r="E10" s="275">
        <v>2181.7040000000002</v>
      </c>
      <c r="F10" s="275">
        <v>2167.3223500000004</v>
      </c>
      <c r="G10" s="275">
        <v>1263.9159999999999</v>
      </c>
      <c r="H10" s="275">
        <v>1213.701689</v>
      </c>
      <c r="I10" s="273">
        <v>1071.4456</v>
      </c>
    </row>
    <row r="11" spans="1:10" x14ac:dyDescent="0.2">
      <c r="B11" s="126" t="s">
        <v>632</v>
      </c>
      <c r="C11" s="271" t="s">
        <v>630</v>
      </c>
      <c r="D11" s="275">
        <v>1945.1134999999999</v>
      </c>
      <c r="E11" s="275">
        <v>1831.3742</v>
      </c>
      <c r="F11" s="275">
        <v>1936.3228099999999</v>
      </c>
      <c r="G11" s="275">
        <v>1971.197287534</v>
      </c>
      <c r="H11" s="275">
        <v>1914.8599991399999</v>
      </c>
      <c r="I11" s="273">
        <v>1644.0951104230001</v>
      </c>
    </row>
    <row r="12" spans="1:10" x14ac:dyDescent="0.2">
      <c r="B12" s="126" t="s">
        <v>633</v>
      </c>
      <c r="C12" s="271" t="s">
        <v>630</v>
      </c>
      <c r="D12" s="275">
        <v>164.53829999999999</v>
      </c>
      <c r="E12" s="275">
        <v>133.9716</v>
      </c>
      <c r="F12" s="275">
        <v>137.24780000000001</v>
      </c>
      <c r="G12" s="275">
        <v>176.21772200000001</v>
      </c>
      <c r="H12" s="275">
        <v>122.453757</v>
      </c>
      <c r="I12" s="273">
        <v>291.29947099999998</v>
      </c>
    </row>
    <row r="13" spans="1:10" x14ac:dyDescent="0.2">
      <c r="B13" s="124" t="s">
        <v>634</v>
      </c>
      <c r="C13" s="271" t="s">
        <v>630</v>
      </c>
      <c r="D13" s="275">
        <v>4597.9467999999997</v>
      </c>
      <c r="E13" s="275">
        <v>4147.3998000000001</v>
      </c>
      <c r="F13" s="275">
        <v>4241.2229600000001</v>
      </c>
      <c r="G13" s="275">
        <v>3411.7680095340002</v>
      </c>
      <c r="H13" s="275">
        <v>3251.3634451399998</v>
      </c>
      <c r="I13" s="273">
        <v>3006.8401814230001</v>
      </c>
    </row>
    <row r="14" spans="1:10" x14ac:dyDescent="0.2">
      <c r="B14" s="124"/>
      <c r="C14" s="283"/>
      <c r="D14" s="115"/>
      <c r="E14" s="115"/>
      <c r="F14" s="115"/>
      <c r="G14" s="115"/>
      <c r="H14" s="115"/>
      <c r="I14" s="161"/>
    </row>
    <row r="15" spans="1:10" x14ac:dyDescent="0.2">
      <c r="B15" s="131" t="s">
        <v>66</v>
      </c>
      <c r="C15" s="274"/>
      <c r="D15" s="115"/>
      <c r="E15" s="115"/>
      <c r="F15" s="115"/>
      <c r="G15" s="115"/>
      <c r="H15" s="115"/>
      <c r="I15" s="161"/>
    </row>
    <row r="16" spans="1:10" x14ac:dyDescent="0.2">
      <c r="B16" s="126" t="s">
        <v>635</v>
      </c>
      <c r="C16" s="271" t="s">
        <v>630</v>
      </c>
      <c r="D16" s="275">
        <v>2304.7557419999998</v>
      </c>
      <c r="E16" s="275">
        <v>2123.6145999999999</v>
      </c>
      <c r="F16" s="275">
        <v>2317.40335</v>
      </c>
      <c r="G16" s="275">
        <v>1346.4656500000001</v>
      </c>
      <c r="H16" s="275">
        <v>1069.23083</v>
      </c>
      <c r="I16" s="273">
        <v>1090.1625000000001</v>
      </c>
    </row>
    <row r="17" spans="2:9" x14ac:dyDescent="0.2">
      <c r="B17" s="126" t="s">
        <v>636</v>
      </c>
      <c r="C17" s="271" t="s">
        <v>630</v>
      </c>
      <c r="D17" s="275">
        <v>1533.7203340000001</v>
      </c>
      <c r="E17" s="275">
        <v>1468.60708</v>
      </c>
      <c r="F17" s="275">
        <v>1464.52961</v>
      </c>
      <c r="G17" s="275">
        <v>1466.091508</v>
      </c>
      <c r="H17" s="275">
        <v>1318.2275269019999</v>
      </c>
      <c r="I17" s="273">
        <v>1294.475809149</v>
      </c>
    </row>
    <row r="18" spans="2:9" x14ac:dyDescent="0.2">
      <c r="B18" s="124" t="s">
        <v>637</v>
      </c>
      <c r="C18" s="271" t="s">
        <v>630</v>
      </c>
      <c r="D18" s="275">
        <v>3838.4760759999999</v>
      </c>
      <c r="E18" s="275">
        <v>3592.2216800000001</v>
      </c>
      <c r="F18" s="275">
        <v>3781.9329600000001</v>
      </c>
      <c r="G18" s="275">
        <v>2812.5571580000001</v>
      </c>
      <c r="H18" s="275">
        <v>2387.4583569020001</v>
      </c>
      <c r="I18" s="273">
        <v>2384.6383091490002</v>
      </c>
    </row>
    <row r="19" spans="2:9" x14ac:dyDescent="0.2">
      <c r="B19" s="124"/>
      <c r="C19" s="283"/>
      <c r="D19" s="115"/>
      <c r="E19" s="115"/>
      <c r="F19" s="115"/>
      <c r="G19" s="115"/>
      <c r="H19" s="115"/>
      <c r="I19" s="161"/>
    </row>
    <row r="20" spans="2:9" x14ac:dyDescent="0.2">
      <c r="B20" s="131" t="s">
        <v>67</v>
      </c>
      <c r="C20" s="274"/>
      <c r="D20" s="115"/>
      <c r="E20" s="115"/>
      <c r="F20" s="115"/>
      <c r="G20" s="115"/>
      <c r="H20" s="115"/>
      <c r="I20" s="161"/>
    </row>
    <row r="21" spans="2:9" x14ac:dyDescent="0.2">
      <c r="B21" s="126" t="s">
        <v>629</v>
      </c>
      <c r="C21" s="271" t="s">
        <v>630</v>
      </c>
      <c r="D21" s="303">
        <v>0</v>
      </c>
      <c r="E21" s="303">
        <v>0</v>
      </c>
      <c r="F21" s="303">
        <v>0</v>
      </c>
      <c r="G21" s="303">
        <v>0</v>
      </c>
      <c r="H21" s="303">
        <v>0</v>
      </c>
      <c r="I21" s="304">
        <v>0</v>
      </c>
    </row>
    <row r="22" spans="2:9" x14ac:dyDescent="0.2">
      <c r="B22" s="126" t="s">
        <v>638</v>
      </c>
      <c r="C22" s="271" t="s">
        <v>630</v>
      </c>
      <c r="D22" s="303">
        <v>853.827</v>
      </c>
      <c r="E22" s="303">
        <v>810.61800000000005</v>
      </c>
      <c r="F22" s="303">
        <v>867.25699999999995</v>
      </c>
      <c r="G22" s="303">
        <v>856.75300000000004</v>
      </c>
      <c r="H22" s="303">
        <v>923.90200000000004</v>
      </c>
      <c r="I22" s="304">
        <v>680.37300000000005</v>
      </c>
    </row>
    <row r="23" spans="2:9" x14ac:dyDescent="0.2">
      <c r="B23" s="126" t="s">
        <v>639</v>
      </c>
      <c r="C23" s="271" t="s">
        <v>630</v>
      </c>
      <c r="D23" s="303">
        <v>35.064900000000002</v>
      </c>
      <c r="E23" s="303">
        <v>140.84639999999999</v>
      </c>
      <c r="F23" s="303">
        <v>38.662599999999998</v>
      </c>
      <c r="G23" s="303">
        <v>45.394457533800001</v>
      </c>
      <c r="H23" s="303">
        <v>54.456064274120003</v>
      </c>
      <c r="I23" s="304">
        <v>43.319390554270001</v>
      </c>
    </row>
    <row r="24" spans="2:9" x14ac:dyDescent="0.2">
      <c r="B24" s="126" t="s">
        <v>633</v>
      </c>
      <c r="C24" s="271" t="s">
        <v>630</v>
      </c>
      <c r="D24" s="303">
        <v>0</v>
      </c>
      <c r="E24" s="303">
        <v>0</v>
      </c>
      <c r="F24" s="303">
        <v>2.5999999999999999E-2</v>
      </c>
      <c r="G24" s="303">
        <v>1.9199999999999998E-2</v>
      </c>
      <c r="H24" s="303">
        <v>3.3619999999999997E-2</v>
      </c>
      <c r="I24" s="304">
        <v>168.34254999999999</v>
      </c>
    </row>
    <row r="25" spans="2:9" x14ac:dyDescent="0.2">
      <c r="B25" s="124" t="s">
        <v>634</v>
      </c>
      <c r="C25" s="271" t="s">
        <v>630</v>
      </c>
      <c r="D25" s="303">
        <v>888.89189999999996</v>
      </c>
      <c r="E25" s="303">
        <v>951.46439999999996</v>
      </c>
      <c r="F25" s="303">
        <v>905.94560000000001</v>
      </c>
      <c r="G25" s="303">
        <v>902.16665753380005</v>
      </c>
      <c r="H25" s="303">
        <v>978.39168427412005</v>
      </c>
      <c r="I25" s="304">
        <v>892.03494055426995</v>
      </c>
    </row>
    <row r="26" spans="2:9" x14ac:dyDescent="0.2">
      <c r="B26" s="124"/>
      <c r="C26" s="283"/>
      <c r="D26" s="115"/>
      <c r="E26" s="115"/>
      <c r="F26" s="115"/>
      <c r="G26" s="115"/>
      <c r="H26" s="115"/>
      <c r="I26" s="161"/>
    </row>
    <row r="27" spans="2:9" x14ac:dyDescent="0.2">
      <c r="B27" s="131" t="s">
        <v>68</v>
      </c>
      <c r="C27" s="274"/>
      <c r="D27" s="115"/>
      <c r="E27" s="115"/>
      <c r="F27" s="115"/>
      <c r="G27" s="115"/>
      <c r="H27" s="115"/>
      <c r="I27" s="161"/>
    </row>
    <row r="28" spans="2:9" x14ac:dyDescent="0.2">
      <c r="B28" s="126" t="s">
        <v>635</v>
      </c>
      <c r="C28" s="271" t="s">
        <v>630</v>
      </c>
      <c r="D28" s="303">
        <v>642.22707500000001</v>
      </c>
      <c r="E28" s="303">
        <v>544.495</v>
      </c>
      <c r="F28" s="303">
        <v>763.78099999999995</v>
      </c>
      <c r="G28" s="303">
        <v>604.84199999999998</v>
      </c>
      <c r="H28" s="303">
        <v>532.13499999999999</v>
      </c>
      <c r="I28" s="304">
        <v>418.92</v>
      </c>
    </row>
    <row r="29" spans="2:9" x14ac:dyDescent="0.2">
      <c r="B29" s="126" t="s">
        <v>636</v>
      </c>
      <c r="C29" s="271" t="s">
        <v>630</v>
      </c>
      <c r="D29" s="303">
        <v>80.826999999999998</v>
      </c>
      <c r="E29" s="303">
        <v>180.13888</v>
      </c>
      <c r="F29" s="303">
        <v>78.610560000000007</v>
      </c>
      <c r="G29" s="303">
        <v>75.056610000000006</v>
      </c>
      <c r="H29" s="303">
        <v>86.048576009119998</v>
      </c>
      <c r="I29" s="304">
        <v>59.16245</v>
      </c>
    </row>
    <row r="30" spans="2:9" x14ac:dyDescent="0.2">
      <c r="B30" s="124" t="s">
        <v>637</v>
      </c>
      <c r="C30" s="271" t="s">
        <v>630</v>
      </c>
      <c r="D30" s="303">
        <v>723.05407500000001</v>
      </c>
      <c r="E30" s="303">
        <v>724.63387999999998</v>
      </c>
      <c r="F30" s="303">
        <v>842.39156000000003</v>
      </c>
      <c r="G30" s="303">
        <v>679.89860999999996</v>
      </c>
      <c r="H30" s="303">
        <v>618.18357600911997</v>
      </c>
      <c r="I30" s="304">
        <v>478.08244999999999</v>
      </c>
    </row>
    <row r="31" spans="2:9" x14ac:dyDescent="0.2">
      <c r="B31" s="124"/>
      <c r="C31" s="283"/>
      <c r="D31" s="115"/>
      <c r="E31" s="115"/>
      <c r="F31" s="115"/>
      <c r="G31" s="115"/>
      <c r="H31" s="115"/>
      <c r="I31" s="161"/>
    </row>
    <row r="32" spans="2:9" x14ac:dyDescent="0.2">
      <c r="B32" s="124" t="s">
        <v>640</v>
      </c>
      <c r="C32" s="271" t="s">
        <v>630</v>
      </c>
      <c r="D32" s="303">
        <f>D13-D18</f>
        <v>759.47072399999979</v>
      </c>
      <c r="E32" s="303">
        <f t="shared" ref="E32:I32" si="0">E13-E18</f>
        <v>555.17812000000004</v>
      </c>
      <c r="F32" s="303">
        <f t="shared" si="0"/>
        <v>459.28999999999996</v>
      </c>
      <c r="G32" s="303">
        <f t="shared" si="0"/>
        <v>599.21085153400008</v>
      </c>
      <c r="H32" s="303">
        <f t="shared" si="0"/>
        <v>863.90508823799973</v>
      </c>
      <c r="I32" s="304">
        <f t="shared" si="0"/>
        <v>622.20187227399992</v>
      </c>
    </row>
    <row r="33" spans="1:9" x14ac:dyDescent="0.2">
      <c r="B33" s="124" t="s">
        <v>641</v>
      </c>
      <c r="C33" s="271" t="s">
        <v>630</v>
      </c>
      <c r="D33" s="303">
        <f>D25-D30</f>
        <v>165.83782499999995</v>
      </c>
      <c r="E33" s="303">
        <f t="shared" ref="E33:I33" si="1">E25-E30</f>
        <v>226.83051999999998</v>
      </c>
      <c r="F33" s="303">
        <f t="shared" si="1"/>
        <v>63.554039999999986</v>
      </c>
      <c r="G33" s="303">
        <f t="shared" si="1"/>
        <v>222.26804753380009</v>
      </c>
      <c r="H33" s="303">
        <f t="shared" si="1"/>
        <v>360.20810826500008</v>
      </c>
      <c r="I33" s="304">
        <f t="shared" si="1"/>
        <v>413.95249055426996</v>
      </c>
    </row>
    <row r="34" spans="1:9" x14ac:dyDescent="0.2">
      <c r="B34" s="124"/>
      <c r="C34" s="283"/>
      <c r="D34" s="115"/>
      <c r="E34" s="115"/>
      <c r="F34" s="115"/>
      <c r="G34" s="115"/>
      <c r="H34" s="115"/>
      <c r="I34" s="161"/>
    </row>
    <row r="35" spans="1:9" x14ac:dyDescent="0.2">
      <c r="B35" s="131" t="s">
        <v>65</v>
      </c>
      <c r="C35" s="274"/>
      <c r="D35" s="115"/>
      <c r="E35" s="115"/>
      <c r="F35" s="115"/>
      <c r="G35" s="115"/>
      <c r="H35" s="115"/>
      <c r="I35" s="161"/>
    </row>
    <row r="36" spans="1:9" x14ac:dyDescent="0.2">
      <c r="B36" s="124" t="s">
        <v>642</v>
      </c>
      <c r="C36" s="271" t="s">
        <v>643</v>
      </c>
      <c r="D36" s="275">
        <v>57200.36</v>
      </c>
      <c r="E36" s="275">
        <v>60336.347000000002</v>
      </c>
      <c r="F36" s="275">
        <v>54673.884599999998</v>
      </c>
      <c r="G36" s="275">
        <v>61422.712099999997</v>
      </c>
      <c r="H36" s="275">
        <v>66206.468532651998</v>
      </c>
      <c r="I36" s="273">
        <v>71398.675654276987</v>
      </c>
    </row>
    <row r="37" spans="1:9" x14ac:dyDescent="0.2">
      <c r="B37" s="114" t="s">
        <v>644</v>
      </c>
      <c r="C37" s="271" t="s">
        <v>643</v>
      </c>
      <c r="D37" s="275">
        <v>14174.6</v>
      </c>
      <c r="E37" s="275">
        <v>16511.5</v>
      </c>
      <c r="F37" s="275">
        <v>16810.109</v>
      </c>
      <c r="G37" s="275">
        <v>18486.001700000001</v>
      </c>
      <c r="H37" s="275">
        <v>19563.511827875998</v>
      </c>
      <c r="I37" s="273">
        <v>24319.278446844994</v>
      </c>
    </row>
    <row r="38" spans="1:9" x14ac:dyDescent="0.2">
      <c r="B38" s="114" t="s">
        <v>645</v>
      </c>
      <c r="C38" s="271" t="s">
        <v>643</v>
      </c>
      <c r="D38" s="275">
        <v>4871.99</v>
      </c>
      <c r="E38" s="275">
        <v>4349.0510000000004</v>
      </c>
      <c r="F38" s="275">
        <v>5239.6736000000001</v>
      </c>
      <c r="G38" s="275">
        <v>8547.3297999999995</v>
      </c>
      <c r="H38" s="275">
        <v>6650.2316994939993</v>
      </c>
      <c r="I38" s="273">
        <v>6195.4337930476095</v>
      </c>
    </row>
    <row r="39" spans="1:9" x14ac:dyDescent="0.2">
      <c r="B39" s="114" t="s">
        <v>646</v>
      </c>
      <c r="C39" s="271" t="s">
        <v>643</v>
      </c>
      <c r="D39" s="275">
        <v>1879.1299999999999</v>
      </c>
      <c r="E39" s="275">
        <v>1795.325</v>
      </c>
      <c r="F39" s="275">
        <v>2791.9799999999996</v>
      </c>
      <c r="G39" s="275">
        <v>1905.7626</v>
      </c>
      <c r="H39" s="275">
        <v>1727.5894352823998</v>
      </c>
      <c r="I39" s="273">
        <v>9341.1456123839998</v>
      </c>
    </row>
    <row r="40" spans="1:9" s="10" customFormat="1" x14ac:dyDescent="0.2">
      <c r="A40" s="7"/>
      <c r="B40" s="114" t="s">
        <v>647</v>
      </c>
      <c r="C40" s="271" t="s">
        <v>643</v>
      </c>
      <c r="D40" s="275">
        <v>36274.639999999999</v>
      </c>
      <c r="E40" s="275">
        <v>37753.451000000008</v>
      </c>
      <c r="F40" s="275">
        <v>30997.991999999998</v>
      </c>
      <c r="G40" s="275">
        <v>32890.573599999996</v>
      </c>
      <c r="H40" s="275">
        <v>38384.518037461399</v>
      </c>
      <c r="I40" s="273">
        <v>39479.509904384002</v>
      </c>
    </row>
    <row r="41" spans="1:9" x14ac:dyDescent="0.2">
      <c r="B41" s="114"/>
      <c r="C41" s="271"/>
      <c r="D41" s="305"/>
      <c r="E41" s="305"/>
      <c r="F41" s="305"/>
      <c r="G41" s="305"/>
      <c r="H41" s="305"/>
      <c r="I41" s="306"/>
    </row>
    <row r="42" spans="1:9" x14ac:dyDescent="0.2">
      <c r="B42" s="124" t="s">
        <v>648</v>
      </c>
      <c r="C42" s="271" t="s">
        <v>643</v>
      </c>
      <c r="D42" s="275">
        <v>5978.6059999999998</v>
      </c>
      <c r="E42" s="275">
        <v>6070.2070000000003</v>
      </c>
      <c r="F42" s="275">
        <v>6409.2316000000001</v>
      </c>
      <c r="G42" s="275">
        <v>12697.3598</v>
      </c>
      <c r="H42" s="275">
        <v>11787.815091259999</v>
      </c>
      <c r="I42" s="273">
        <v>10309.939792596999</v>
      </c>
    </row>
    <row r="43" spans="1:9" x14ac:dyDescent="0.2">
      <c r="B43" s="114" t="s">
        <v>644</v>
      </c>
      <c r="C43" s="271" t="s">
        <v>643</v>
      </c>
      <c r="D43" s="275">
        <v>1758.43</v>
      </c>
      <c r="E43" s="275">
        <v>1973.04</v>
      </c>
      <c r="F43" s="275">
        <v>1926.249</v>
      </c>
      <c r="G43" s="275">
        <v>3522.9540000000002</v>
      </c>
      <c r="H43" s="275">
        <v>3922.037449809</v>
      </c>
      <c r="I43" s="273">
        <v>3043.4904399999996</v>
      </c>
    </row>
    <row r="44" spans="1:9" x14ac:dyDescent="0.2">
      <c r="B44" s="114" t="s">
        <v>645</v>
      </c>
      <c r="C44" s="271" t="s">
        <v>643</v>
      </c>
      <c r="D44" s="275">
        <v>2443.65</v>
      </c>
      <c r="E44" s="275">
        <v>2174.0709999999999</v>
      </c>
      <c r="F44" s="275">
        <v>2865.8816000000002</v>
      </c>
      <c r="G44" s="275">
        <v>6276.4848000000002</v>
      </c>
      <c r="H44" s="275">
        <v>4386.8412714509996</v>
      </c>
      <c r="I44" s="273">
        <v>3484.7495325969999</v>
      </c>
    </row>
    <row r="45" spans="1:9" x14ac:dyDescent="0.2">
      <c r="B45" s="114" t="s">
        <v>646</v>
      </c>
      <c r="C45" s="271" t="s">
        <v>643</v>
      </c>
      <c r="D45" s="275">
        <v>85.605999999999995</v>
      </c>
      <c r="E45" s="275">
        <v>98.784999999999997</v>
      </c>
      <c r="F45" s="275">
        <v>129.75</v>
      </c>
      <c r="G45" s="275">
        <v>139.98699999999999</v>
      </c>
      <c r="H45" s="275">
        <v>90.579650000000001</v>
      </c>
      <c r="I45" s="273">
        <v>10.590820000000001</v>
      </c>
    </row>
    <row r="46" spans="1:9" x14ac:dyDescent="0.2">
      <c r="B46" s="114" t="s">
        <v>647</v>
      </c>
      <c r="C46" s="271" t="s">
        <v>643</v>
      </c>
      <c r="D46" s="275">
        <v>1690.92</v>
      </c>
      <c r="E46" s="275">
        <v>1824.3109999999999</v>
      </c>
      <c r="F46" s="275">
        <v>1487.3510000000001</v>
      </c>
      <c r="G46" s="275">
        <v>2757.9340000000002</v>
      </c>
      <c r="H46" s="275">
        <v>3388.3567200000002</v>
      </c>
      <c r="I46" s="273">
        <v>3771.1089999999999</v>
      </c>
    </row>
    <row r="47" spans="1:9" x14ac:dyDescent="0.2">
      <c r="B47" s="128"/>
      <c r="C47" s="271"/>
      <c r="D47" s="305"/>
      <c r="E47" s="305"/>
      <c r="F47" s="305"/>
      <c r="G47" s="305"/>
      <c r="H47" s="305"/>
      <c r="I47" s="306"/>
    </row>
    <row r="48" spans="1:9" x14ac:dyDescent="0.2">
      <c r="B48" s="124" t="s">
        <v>649</v>
      </c>
      <c r="C48" s="271" t="s">
        <v>643</v>
      </c>
      <c r="D48" s="275">
        <v>51221.754000000001</v>
      </c>
      <c r="E48" s="275">
        <v>52318.83</v>
      </c>
      <c r="F48" s="275">
        <v>46564.243000000002</v>
      </c>
      <c r="G48" s="275">
        <v>47106.206700000002</v>
      </c>
      <c r="H48" s="275">
        <v>53526.786341974002</v>
      </c>
      <c r="I48" s="273">
        <v>49022.589648908994</v>
      </c>
    </row>
    <row r="49" spans="1:9" x14ac:dyDescent="0.2">
      <c r="B49" s="114" t="s">
        <v>644</v>
      </c>
      <c r="C49" s="271" t="s">
        <v>643</v>
      </c>
      <c r="D49" s="275">
        <v>12416.17</v>
      </c>
      <c r="E49" s="275">
        <v>12697.31</v>
      </c>
      <c r="F49" s="275">
        <v>14421.32</v>
      </c>
      <c r="G49" s="275">
        <v>13808.6777</v>
      </c>
      <c r="H49" s="275">
        <v>14969.598746109999</v>
      </c>
      <c r="I49" s="273">
        <v>18452.791219999996</v>
      </c>
    </row>
    <row r="50" spans="1:9" x14ac:dyDescent="0.2">
      <c r="B50" s="114" t="s">
        <v>645</v>
      </c>
      <c r="C50" s="271" t="s">
        <v>643</v>
      </c>
      <c r="D50" s="275">
        <v>2428.34</v>
      </c>
      <c r="E50" s="275">
        <v>2153.8000000000002</v>
      </c>
      <c r="F50" s="275">
        <v>2307.7919999999999</v>
      </c>
      <c r="G50" s="275">
        <v>2216.9450000000002</v>
      </c>
      <c r="H50" s="275">
        <v>2241.5754280430001</v>
      </c>
      <c r="I50" s="273">
        <v>2651.0575369090002</v>
      </c>
    </row>
    <row r="51" spans="1:9" s="10" customFormat="1" x14ac:dyDescent="0.2">
      <c r="A51" s="7"/>
      <c r="B51" s="114" t="s">
        <v>646</v>
      </c>
      <c r="C51" s="271" t="s">
        <v>643</v>
      </c>
      <c r="D51" s="275">
        <v>1793.5239999999999</v>
      </c>
      <c r="E51" s="275">
        <v>1617.56</v>
      </c>
      <c r="F51" s="275">
        <v>1493.36</v>
      </c>
      <c r="G51" s="275">
        <v>1356.86</v>
      </c>
      <c r="H51" s="275">
        <v>1478.230317821</v>
      </c>
      <c r="I51" s="273">
        <v>770.44739000000004</v>
      </c>
    </row>
    <row r="52" spans="1:9" x14ac:dyDescent="0.2">
      <c r="B52" s="114" t="s">
        <v>647</v>
      </c>
      <c r="C52" s="271" t="s">
        <v>643</v>
      </c>
      <c r="D52" s="275">
        <v>34583.72</v>
      </c>
      <c r="E52" s="275">
        <v>35850.160000000003</v>
      </c>
      <c r="F52" s="275">
        <v>28341.771000000001</v>
      </c>
      <c r="G52" s="275">
        <v>29723.723999999998</v>
      </c>
      <c r="H52" s="275">
        <v>34837.381849999998</v>
      </c>
      <c r="I52" s="273">
        <v>27148.293502</v>
      </c>
    </row>
    <row r="53" spans="1:9" s="10" customFormat="1" x14ac:dyDescent="0.2">
      <c r="A53" s="7"/>
      <c r="B53" s="307"/>
      <c r="C53" s="274"/>
      <c r="D53" s="115"/>
      <c r="E53" s="115"/>
      <c r="F53" s="115"/>
      <c r="G53" s="115"/>
      <c r="H53" s="115"/>
      <c r="I53" s="161"/>
    </row>
    <row r="54" spans="1:9" x14ac:dyDescent="0.2">
      <c r="B54" s="124" t="s">
        <v>650</v>
      </c>
      <c r="C54" s="271" t="s">
        <v>590</v>
      </c>
      <c r="D54" s="115"/>
      <c r="E54" s="277">
        <v>8.6627854379420194E-2</v>
      </c>
      <c r="F54" s="277">
        <v>0.13624390010270709</v>
      </c>
      <c r="G54" s="277">
        <v>0.20343616460808989</v>
      </c>
      <c r="H54" s="277">
        <v>0.16514026819804911</v>
      </c>
      <c r="I54" s="282">
        <v>0.58436180040763541</v>
      </c>
    </row>
    <row r="55" spans="1:9" x14ac:dyDescent="0.2">
      <c r="B55" s="307"/>
      <c r="C55" s="271"/>
      <c r="D55" s="115"/>
      <c r="E55" s="115"/>
      <c r="F55" s="115"/>
      <c r="G55" s="115"/>
      <c r="H55" s="115"/>
      <c r="I55" s="161"/>
    </row>
    <row r="56" spans="1:9" x14ac:dyDescent="0.2">
      <c r="B56" s="124" t="s">
        <v>651</v>
      </c>
      <c r="C56" s="271" t="s">
        <v>643</v>
      </c>
      <c r="D56" s="115"/>
      <c r="E56" s="275">
        <v>1947.31</v>
      </c>
      <c r="F56" s="275">
        <v>1700.41</v>
      </c>
      <c r="G56" s="275">
        <v>1619.1456000000001</v>
      </c>
      <c r="H56" s="275">
        <v>891.86709941840002</v>
      </c>
      <c r="I56" s="273">
        <v>12066.146212771</v>
      </c>
    </row>
    <row r="57" spans="1:9" x14ac:dyDescent="0.2">
      <c r="B57" s="114" t="s">
        <v>644</v>
      </c>
      <c r="C57" s="271" t="s">
        <v>643</v>
      </c>
      <c r="D57" s="115"/>
      <c r="E57" s="275">
        <v>1841.15</v>
      </c>
      <c r="F57" s="275">
        <v>462.54</v>
      </c>
      <c r="G57" s="275">
        <v>1154.3699999999999</v>
      </c>
      <c r="H57" s="275">
        <v>671.875631957</v>
      </c>
      <c r="I57" s="273">
        <v>2822.9967868449999</v>
      </c>
    </row>
    <row r="58" spans="1:9" x14ac:dyDescent="0.2">
      <c r="B58" s="114" t="s">
        <v>645</v>
      </c>
      <c r="C58" s="271" t="s">
        <v>643</v>
      </c>
      <c r="D58" s="115"/>
      <c r="E58" s="275">
        <v>21.18</v>
      </c>
      <c r="F58" s="275">
        <v>66</v>
      </c>
      <c r="G58" s="275">
        <v>53.9</v>
      </c>
      <c r="H58" s="275">
        <v>21.815000000000001</v>
      </c>
      <c r="I58" s="273">
        <v>59.626723541609998</v>
      </c>
    </row>
    <row r="59" spans="1:9" x14ac:dyDescent="0.2">
      <c r="B59" s="114" t="s">
        <v>646</v>
      </c>
      <c r="C59" s="271" t="s">
        <v>643</v>
      </c>
      <c r="D59" s="115"/>
      <c r="E59" s="275">
        <v>78.98</v>
      </c>
      <c r="F59" s="275">
        <v>1168.8699999999999</v>
      </c>
      <c r="G59" s="275">
        <v>408.91559999999998</v>
      </c>
      <c r="H59" s="275">
        <v>158.7794674614</v>
      </c>
      <c r="I59" s="273">
        <v>8560.1074023839992</v>
      </c>
    </row>
    <row r="60" spans="1:9" s="10" customFormat="1" x14ac:dyDescent="0.2">
      <c r="A60" s="7"/>
      <c r="B60" s="114" t="s">
        <v>647</v>
      </c>
      <c r="C60" s="271" t="s">
        <v>643</v>
      </c>
      <c r="D60" s="115"/>
      <c r="E60" s="275">
        <v>6</v>
      </c>
      <c r="F60" s="275">
        <v>3</v>
      </c>
      <c r="G60" s="275">
        <v>1.96</v>
      </c>
      <c r="H60" s="275">
        <v>39.396999999999998</v>
      </c>
      <c r="I60" s="273">
        <v>623.4153</v>
      </c>
    </row>
    <row r="61" spans="1:9" x14ac:dyDescent="0.2">
      <c r="B61" s="114"/>
      <c r="C61" s="271"/>
      <c r="D61" s="115"/>
      <c r="E61" s="115"/>
      <c r="F61" s="115"/>
      <c r="G61" s="115"/>
      <c r="H61" s="115"/>
      <c r="I61" s="161"/>
    </row>
    <row r="62" spans="1:9" x14ac:dyDescent="0.2">
      <c r="B62" s="114"/>
      <c r="C62" s="271"/>
      <c r="D62" s="115"/>
      <c r="E62" s="115"/>
      <c r="F62" s="115"/>
      <c r="G62" s="115"/>
      <c r="H62" s="115"/>
      <c r="I62" s="161"/>
    </row>
    <row r="65" spans="1:9" s="10" customFormat="1" x14ac:dyDescent="0.2">
      <c r="A65" s="7"/>
      <c r="B65" s="146"/>
      <c r="C65" s="195"/>
      <c r="I65" s="12"/>
    </row>
    <row r="70" spans="1:9" s="10" customFormat="1" x14ac:dyDescent="0.2">
      <c r="A70" s="7"/>
      <c r="B70" s="146"/>
      <c r="C70" s="195"/>
      <c r="I70" s="12"/>
    </row>
  </sheetData>
  <sheetProtection algorithmName="SHA-512" hashValue="UcLwuZdZj0Js1bowDUJ47wPW8aMUKVoraWoMdK2v6QT/faJC2CTMbQIpUHQvg9e5cWPx2CdHeFCLRCxMvM7SrA==" saltValue="tZf1gvjER7wRQ1pUxGvKdw==" spinCount="100000"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FD569-0A33-44E5-84DD-2518832A4B78}">
  <sheetPr>
    <tabColor theme="9" tint="0.39997558519241921"/>
  </sheetPr>
  <dimension ref="A1:NX99"/>
  <sheetViews>
    <sheetView zoomScaleNormal="100" workbookViewId="0">
      <selection activeCell="L10" sqref="L10"/>
    </sheetView>
  </sheetViews>
  <sheetFormatPr defaultColWidth="8" defaultRowHeight="14.25" x14ac:dyDescent="0.2"/>
  <cols>
    <col min="1" max="1" width="8" style="14"/>
    <col min="2" max="4" width="7.875" style="14" customWidth="1"/>
    <col min="5" max="5" width="8" style="14"/>
    <col min="6" max="6" width="39.875" style="14" customWidth="1"/>
    <col min="7" max="7" width="67" style="362" customWidth="1"/>
    <col min="8" max="8" width="3.5" style="361" customWidth="1"/>
    <col min="9" max="16384" width="8" style="14"/>
  </cols>
  <sheetData>
    <row r="1" spans="1:388" ht="26.25" customHeight="1" x14ac:dyDescent="0.2">
      <c r="A1" s="310" t="s">
        <v>69</v>
      </c>
      <c r="B1" s="311"/>
      <c r="C1" s="311"/>
      <c r="D1" s="311"/>
      <c r="E1" s="311"/>
      <c r="F1" s="311"/>
      <c r="G1" s="311"/>
      <c r="H1" s="312"/>
      <c r="I1" s="313"/>
      <c r="J1" s="313"/>
      <c r="K1" s="313"/>
      <c r="L1" s="313"/>
      <c r="M1" s="313"/>
      <c r="N1" s="313"/>
      <c r="O1" s="313"/>
      <c r="P1" s="313"/>
      <c r="Q1" s="313"/>
      <c r="R1" s="313"/>
      <c r="S1" s="313"/>
      <c r="T1" s="313"/>
      <c r="U1" s="313"/>
      <c r="V1" s="313"/>
      <c r="W1" s="313"/>
      <c r="X1" s="313"/>
      <c r="Y1" s="313"/>
      <c r="Z1" s="313"/>
      <c r="AA1" s="313"/>
      <c r="AB1" s="313"/>
      <c r="AC1" s="313"/>
      <c r="AD1" s="313"/>
      <c r="AE1" s="313"/>
      <c r="AF1" s="313"/>
      <c r="AG1" s="313"/>
      <c r="AH1" s="313"/>
      <c r="AI1" s="313"/>
      <c r="AJ1" s="313"/>
      <c r="AK1" s="313"/>
      <c r="AL1" s="313"/>
      <c r="AM1" s="313"/>
      <c r="AN1" s="313"/>
      <c r="AO1" s="313"/>
      <c r="AP1" s="313"/>
      <c r="AQ1" s="313"/>
      <c r="AR1" s="313"/>
      <c r="AS1" s="313"/>
      <c r="AT1" s="313"/>
      <c r="AU1" s="313"/>
      <c r="AV1" s="313"/>
      <c r="AW1" s="313"/>
      <c r="AX1" s="313"/>
      <c r="AY1" s="313"/>
      <c r="AZ1" s="313"/>
      <c r="BA1" s="313"/>
      <c r="BB1" s="313"/>
      <c r="BC1" s="313"/>
      <c r="BD1" s="313"/>
      <c r="BE1" s="313"/>
      <c r="BF1" s="313"/>
      <c r="BG1" s="313"/>
      <c r="BH1" s="313"/>
      <c r="BI1" s="313"/>
      <c r="BJ1" s="313"/>
      <c r="BK1" s="313"/>
      <c r="BL1" s="313"/>
      <c r="BM1" s="313"/>
      <c r="BN1" s="313"/>
      <c r="BO1" s="313"/>
      <c r="BP1" s="313"/>
      <c r="BQ1" s="313"/>
      <c r="BR1" s="313"/>
      <c r="BS1" s="313"/>
      <c r="BT1" s="313"/>
      <c r="BU1" s="313"/>
      <c r="BV1" s="313"/>
      <c r="BW1" s="313"/>
      <c r="BX1" s="313"/>
      <c r="BY1" s="313"/>
      <c r="BZ1" s="313"/>
      <c r="CA1" s="313"/>
      <c r="CB1" s="313"/>
      <c r="CC1" s="313"/>
      <c r="CD1" s="313"/>
      <c r="CE1" s="313"/>
      <c r="CF1" s="313"/>
      <c r="CG1" s="313"/>
      <c r="CH1" s="313"/>
      <c r="CI1" s="313"/>
      <c r="CJ1" s="313"/>
      <c r="CK1" s="313"/>
      <c r="CL1" s="313"/>
      <c r="CM1" s="313"/>
      <c r="CN1" s="313"/>
      <c r="CO1" s="313"/>
      <c r="CP1" s="313"/>
      <c r="CQ1" s="313"/>
      <c r="CR1" s="313"/>
      <c r="CS1" s="313"/>
      <c r="CT1" s="313"/>
      <c r="CU1" s="313"/>
      <c r="CV1" s="313"/>
      <c r="CW1" s="313"/>
      <c r="CX1" s="313"/>
      <c r="CY1" s="313"/>
      <c r="CZ1" s="313"/>
      <c r="DA1" s="313"/>
      <c r="DB1" s="313"/>
      <c r="DC1" s="313"/>
      <c r="DD1" s="313"/>
      <c r="DE1" s="313"/>
      <c r="DF1" s="313"/>
      <c r="DG1" s="313"/>
      <c r="DH1" s="313"/>
      <c r="DI1" s="313"/>
      <c r="DJ1" s="313"/>
      <c r="DK1" s="313"/>
      <c r="DL1" s="313"/>
      <c r="DM1" s="313"/>
      <c r="DN1" s="313"/>
      <c r="DO1" s="313"/>
      <c r="DP1" s="313"/>
      <c r="DQ1" s="313"/>
      <c r="DR1" s="313"/>
      <c r="DS1" s="313"/>
      <c r="DT1" s="313"/>
      <c r="DU1" s="313"/>
      <c r="DV1" s="313"/>
      <c r="DW1" s="313"/>
      <c r="DX1" s="313"/>
      <c r="DY1" s="313"/>
      <c r="DZ1" s="313"/>
      <c r="EA1" s="313"/>
      <c r="EB1" s="313"/>
      <c r="EC1" s="313"/>
      <c r="ED1" s="313"/>
      <c r="EE1" s="313"/>
      <c r="EF1" s="313"/>
      <c r="EG1" s="313"/>
      <c r="EH1" s="313"/>
      <c r="EI1" s="313"/>
      <c r="EJ1" s="313"/>
      <c r="EK1" s="313"/>
      <c r="EL1" s="313"/>
      <c r="EM1" s="313"/>
      <c r="EN1" s="313"/>
      <c r="EO1" s="313"/>
      <c r="EP1" s="313"/>
      <c r="EQ1" s="313"/>
      <c r="ER1" s="313"/>
      <c r="ES1" s="313"/>
      <c r="ET1" s="313"/>
      <c r="EU1" s="313"/>
      <c r="EV1" s="313"/>
      <c r="EW1" s="313"/>
      <c r="EX1" s="313"/>
      <c r="EY1" s="313"/>
      <c r="EZ1" s="313"/>
      <c r="FA1" s="313"/>
      <c r="FB1" s="313"/>
      <c r="FC1" s="313"/>
      <c r="FD1" s="313"/>
      <c r="FE1" s="313"/>
      <c r="FF1" s="313"/>
      <c r="FG1" s="313"/>
      <c r="FH1" s="313"/>
      <c r="FI1" s="313"/>
      <c r="FJ1" s="313"/>
      <c r="FK1" s="313"/>
      <c r="FL1" s="313"/>
      <c r="FM1" s="313"/>
      <c r="FN1" s="313"/>
      <c r="FO1" s="313"/>
      <c r="FP1" s="313"/>
      <c r="FQ1" s="313"/>
      <c r="FR1" s="313"/>
      <c r="FS1" s="313"/>
      <c r="FT1" s="313"/>
      <c r="FU1" s="313"/>
      <c r="FV1" s="313"/>
      <c r="FW1" s="313"/>
      <c r="FX1" s="313"/>
      <c r="FY1" s="313"/>
      <c r="FZ1" s="313"/>
      <c r="GA1" s="313"/>
      <c r="GB1" s="313"/>
      <c r="GC1" s="313"/>
      <c r="GD1" s="313"/>
      <c r="GE1" s="313"/>
      <c r="GF1" s="313"/>
      <c r="GG1" s="313"/>
      <c r="GH1" s="313"/>
      <c r="GI1" s="313"/>
      <c r="GJ1" s="313"/>
      <c r="GK1" s="313"/>
      <c r="GL1" s="313"/>
      <c r="GM1" s="313"/>
      <c r="GN1" s="313"/>
      <c r="GO1" s="313"/>
      <c r="GP1" s="313"/>
      <c r="GQ1" s="313"/>
      <c r="GR1" s="313"/>
      <c r="GS1" s="313"/>
      <c r="GT1" s="313"/>
      <c r="GU1" s="313"/>
      <c r="GV1" s="313"/>
      <c r="GW1" s="313"/>
      <c r="GX1" s="313"/>
      <c r="GY1" s="313"/>
      <c r="GZ1" s="313"/>
      <c r="HA1" s="313"/>
      <c r="HB1" s="313"/>
      <c r="HC1" s="313"/>
      <c r="HD1" s="313"/>
      <c r="HE1" s="313"/>
      <c r="HF1" s="313"/>
      <c r="HG1" s="313"/>
      <c r="HH1" s="313"/>
      <c r="HI1" s="313"/>
      <c r="HJ1" s="313"/>
      <c r="HK1" s="313"/>
      <c r="HL1" s="313"/>
      <c r="HM1" s="313"/>
      <c r="HN1" s="313"/>
      <c r="HO1" s="313"/>
      <c r="HP1" s="313"/>
      <c r="HQ1" s="313"/>
      <c r="HR1" s="313"/>
      <c r="HS1" s="313"/>
      <c r="HT1" s="313"/>
      <c r="HU1" s="313"/>
      <c r="HV1" s="313"/>
      <c r="HW1" s="313"/>
      <c r="HX1" s="313"/>
      <c r="HY1" s="313"/>
      <c r="HZ1" s="313"/>
      <c r="IA1" s="313"/>
      <c r="IB1" s="313"/>
      <c r="IC1" s="313"/>
      <c r="ID1" s="313"/>
      <c r="IE1" s="313"/>
      <c r="IF1" s="313"/>
      <c r="IG1" s="313"/>
      <c r="IH1" s="313"/>
      <c r="II1" s="313"/>
      <c r="IJ1" s="313"/>
      <c r="IK1" s="313"/>
      <c r="IL1" s="313"/>
      <c r="IM1" s="313"/>
      <c r="IN1" s="313"/>
      <c r="IO1" s="313"/>
      <c r="IP1" s="313"/>
      <c r="IQ1" s="313"/>
      <c r="IR1" s="313"/>
      <c r="IS1" s="313"/>
      <c r="IT1" s="313"/>
      <c r="IU1" s="313"/>
      <c r="IV1" s="313"/>
      <c r="IW1" s="313"/>
      <c r="IX1" s="313"/>
      <c r="IY1" s="313"/>
      <c r="IZ1" s="313"/>
      <c r="JA1" s="313"/>
      <c r="JB1" s="313"/>
      <c r="JC1" s="313"/>
      <c r="JD1" s="313"/>
      <c r="JE1" s="313"/>
      <c r="JF1" s="313"/>
      <c r="JG1" s="313"/>
      <c r="JH1" s="313"/>
      <c r="JI1" s="313"/>
      <c r="JJ1" s="313"/>
      <c r="JK1" s="313"/>
      <c r="JL1" s="313"/>
      <c r="JM1" s="313"/>
      <c r="JN1" s="313"/>
      <c r="JO1" s="313"/>
      <c r="JP1" s="313"/>
      <c r="JQ1" s="313"/>
      <c r="JR1" s="313"/>
      <c r="JS1" s="313"/>
      <c r="JT1" s="313"/>
      <c r="JU1" s="313"/>
      <c r="JV1" s="313"/>
      <c r="JW1" s="313"/>
      <c r="JX1" s="313"/>
      <c r="JY1" s="313"/>
      <c r="JZ1" s="313"/>
      <c r="KA1" s="313"/>
      <c r="KB1" s="313"/>
      <c r="KC1" s="313"/>
      <c r="KD1" s="313"/>
      <c r="KE1" s="313"/>
      <c r="KF1" s="313"/>
      <c r="KG1" s="313"/>
      <c r="KH1" s="313"/>
      <c r="KI1" s="313"/>
      <c r="KJ1" s="313"/>
      <c r="KK1" s="313"/>
      <c r="KL1" s="313"/>
      <c r="KM1" s="313"/>
      <c r="KN1" s="313"/>
      <c r="KO1" s="313"/>
      <c r="KP1" s="313"/>
      <c r="KQ1" s="313"/>
      <c r="KR1" s="313"/>
      <c r="KS1" s="313"/>
      <c r="KT1" s="313"/>
      <c r="KU1" s="313"/>
      <c r="KV1" s="313"/>
      <c r="KW1" s="313"/>
      <c r="KX1" s="313"/>
      <c r="KY1" s="313"/>
      <c r="KZ1" s="313"/>
      <c r="LA1" s="313"/>
      <c r="LB1" s="313"/>
      <c r="LC1" s="313"/>
      <c r="LD1" s="313"/>
      <c r="LE1" s="313"/>
      <c r="LF1" s="313"/>
      <c r="LG1" s="313"/>
      <c r="LH1" s="313"/>
      <c r="LI1" s="313"/>
      <c r="LJ1" s="313"/>
      <c r="LK1" s="313"/>
      <c r="LL1" s="313"/>
      <c r="LM1" s="313"/>
      <c r="LN1" s="313"/>
      <c r="LO1" s="313"/>
      <c r="LP1" s="313"/>
      <c r="LQ1" s="313"/>
      <c r="LR1" s="313"/>
      <c r="LS1" s="313"/>
      <c r="LT1" s="313"/>
      <c r="LU1" s="313"/>
      <c r="LV1" s="313"/>
      <c r="LW1" s="313"/>
      <c r="LX1" s="313"/>
      <c r="LY1" s="313"/>
      <c r="LZ1" s="313"/>
      <c r="MA1" s="313"/>
      <c r="MB1" s="313"/>
      <c r="MC1" s="313"/>
      <c r="MD1" s="313"/>
      <c r="ME1" s="313"/>
      <c r="MF1" s="313"/>
      <c r="MG1" s="313"/>
      <c r="MH1" s="313"/>
      <c r="MI1" s="313"/>
      <c r="MJ1" s="313"/>
      <c r="MK1" s="313"/>
      <c r="ML1" s="313"/>
      <c r="MM1" s="313"/>
      <c r="MN1" s="313"/>
      <c r="MO1" s="313"/>
      <c r="MP1" s="313"/>
      <c r="MQ1" s="313"/>
      <c r="MR1" s="313"/>
      <c r="MS1" s="313"/>
      <c r="MT1" s="313"/>
      <c r="MU1" s="313"/>
      <c r="MV1" s="313"/>
      <c r="MW1" s="313"/>
      <c r="MX1" s="313"/>
      <c r="MY1" s="313"/>
      <c r="MZ1" s="313"/>
      <c r="NA1" s="313"/>
      <c r="NB1" s="313"/>
      <c r="NC1" s="313"/>
      <c r="ND1" s="313"/>
      <c r="NE1" s="313"/>
      <c r="NF1" s="313"/>
      <c r="NG1" s="313"/>
      <c r="NH1" s="313"/>
      <c r="NI1" s="313"/>
      <c r="NJ1" s="313"/>
      <c r="NK1" s="313"/>
      <c r="NL1" s="313"/>
      <c r="NM1" s="313"/>
      <c r="NN1" s="313"/>
      <c r="NO1" s="313"/>
      <c r="NP1" s="313"/>
      <c r="NQ1" s="313"/>
      <c r="NR1" s="313"/>
      <c r="NS1" s="313"/>
      <c r="NT1" s="313"/>
      <c r="NU1" s="313"/>
      <c r="NV1" s="313"/>
      <c r="NW1" s="313"/>
      <c r="NX1" s="313"/>
    </row>
    <row r="2" spans="1:388" ht="10.5" customHeight="1" x14ac:dyDescent="0.2">
      <c r="A2" s="314"/>
      <c r="B2" s="315"/>
      <c r="C2" s="315"/>
      <c r="D2" s="315"/>
      <c r="E2" s="315"/>
      <c r="F2" s="315"/>
      <c r="G2" s="315"/>
      <c r="H2" s="312"/>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313"/>
      <c r="AP2" s="313"/>
      <c r="AQ2" s="313"/>
      <c r="AR2" s="313"/>
      <c r="AS2" s="313"/>
      <c r="AT2" s="313"/>
      <c r="AU2" s="313"/>
      <c r="AV2" s="313"/>
      <c r="AW2" s="313"/>
      <c r="AX2" s="313"/>
      <c r="AY2" s="313"/>
      <c r="AZ2" s="313"/>
      <c r="BA2" s="313"/>
      <c r="BB2" s="313"/>
      <c r="BC2" s="313"/>
      <c r="BD2" s="313"/>
      <c r="BE2" s="313"/>
      <c r="BF2" s="313"/>
      <c r="BG2" s="313"/>
      <c r="BH2" s="313"/>
      <c r="BI2" s="313"/>
      <c r="BJ2" s="313"/>
      <c r="BK2" s="313"/>
      <c r="BL2" s="313"/>
      <c r="BM2" s="313"/>
      <c r="BN2" s="313"/>
      <c r="BO2" s="313"/>
      <c r="BP2" s="313"/>
      <c r="BQ2" s="313"/>
      <c r="BR2" s="313"/>
      <c r="BS2" s="313"/>
      <c r="BT2" s="313"/>
      <c r="BU2" s="313"/>
      <c r="BV2" s="313"/>
      <c r="BW2" s="313"/>
      <c r="BX2" s="313"/>
      <c r="BY2" s="313"/>
      <c r="BZ2" s="313"/>
      <c r="CA2" s="313"/>
      <c r="CB2" s="313"/>
      <c r="CC2" s="313"/>
      <c r="CD2" s="313"/>
      <c r="CE2" s="313"/>
      <c r="CF2" s="313"/>
      <c r="CG2" s="313"/>
      <c r="CH2" s="313"/>
      <c r="CI2" s="313"/>
      <c r="CJ2" s="313"/>
      <c r="CK2" s="313"/>
      <c r="CL2" s="313"/>
      <c r="CM2" s="313"/>
      <c r="CN2" s="313"/>
      <c r="CO2" s="313"/>
      <c r="CP2" s="313"/>
      <c r="CQ2" s="313"/>
      <c r="CR2" s="313"/>
      <c r="CS2" s="313"/>
      <c r="CT2" s="313"/>
      <c r="CU2" s="313"/>
      <c r="CV2" s="313"/>
      <c r="CW2" s="313"/>
      <c r="CX2" s="313"/>
      <c r="CY2" s="313"/>
      <c r="CZ2" s="313"/>
      <c r="DA2" s="313"/>
      <c r="DB2" s="313"/>
      <c r="DC2" s="313"/>
      <c r="DD2" s="313"/>
      <c r="DE2" s="313"/>
      <c r="DF2" s="313"/>
      <c r="DG2" s="313"/>
      <c r="DH2" s="313"/>
      <c r="DI2" s="313"/>
      <c r="DJ2" s="313"/>
      <c r="DK2" s="313"/>
      <c r="DL2" s="313"/>
      <c r="DM2" s="313"/>
      <c r="DN2" s="313"/>
      <c r="DO2" s="313"/>
      <c r="DP2" s="313"/>
      <c r="DQ2" s="313"/>
      <c r="DR2" s="313"/>
      <c r="DS2" s="313"/>
      <c r="DT2" s="313"/>
      <c r="DU2" s="313"/>
      <c r="DV2" s="313"/>
      <c r="DW2" s="313"/>
      <c r="DX2" s="313"/>
      <c r="DY2" s="313"/>
      <c r="DZ2" s="313"/>
      <c r="EA2" s="313"/>
      <c r="EB2" s="313"/>
      <c r="EC2" s="313"/>
      <c r="ED2" s="313"/>
      <c r="EE2" s="313"/>
      <c r="EF2" s="313"/>
      <c r="EG2" s="313"/>
      <c r="EH2" s="313"/>
      <c r="EI2" s="313"/>
      <c r="EJ2" s="313"/>
      <c r="EK2" s="313"/>
      <c r="EL2" s="313"/>
      <c r="EM2" s="313"/>
      <c r="EN2" s="313"/>
      <c r="EO2" s="313"/>
      <c r="EP2" s="313"/>
      <c r="EQ2" s="313"/>
      <c r="ER2" s="313"/>
      <c r="ES2" s="313"/>
      <c r="ET2" s="313"/>
      <c r="EU2" s="313"/>
      <c r="EV2" s="313"/>
      <c r="EW2" s="313"/>
      <c r="EX2" s="313"/>
      <c r="EY2" s="313"/>
      <c r="EZ2" s="313"/>
      <c r="FA2" s="313"/>
      <c r="FB2" s="313"/>
      <c r="FC2" s="313"/>
      <c r="FD2" s="313"/>
      <c r="FE2" s="313"/>
      <c r="FF2" s="313"/>
      <c r="FG2" s="313"/>
      <c r="FH2" s="313"/>
      <c r="FI2" s="313"/>
      <c r="FJ2" s="313"/>
      <c r="FK2" s="313"/>
      <c r="FL2" s="313"/>
      <c r="FM2" s="313"/>
      <c r="FN2" s="313"/>
      <c r="FO2" s="313"/>
      <c r="FP2" s="313"/>
      <c r="FQ2" s="313"/>
      <c r="FR2" s="313"/>
      <c r="FS2" s="313"/>
      <c r="FT2" s="313"/>
      <c r="FU2" s="313"/>
      <c r="FV2" s="313"/>
      <c r="FW2" s="313"/>
      <c r="FX2" s="313"/>
      <c r="FY2" s="313"/>
      <c r="FZ2" s="313"/>
      <c r="GA2" s="313"/>
      <c r="GB2" s="313"/>
      <c r="GC2" s="313"/>
      <c r="GD2" s="313"/>
      <c r="GE2" s="313"/>
      <c r="GF2" s="313"/>
      <c r="GG2" s="313"/>
      <c r="GH2" s="313"/>
      <c r="GI2" s="313"/>
      <c r="GJ2" s="313"/>
      <c r="GK2" s="313"/>
      <c r="GL2" s="313"/>
      <c r="GM2" s="313"/>
      <c r="GN2" s="313"/>
      <c r="GO2" s="313"/>
      <c r="GP2" s="313"/>
      <c r="GQ2" s="313"/>
      <c r="GR2" s="313"/>
      <c r="GS2" s="313"/>
      <c r="GT2" s="313"/>
      <c r="GU2" s="313"/>
      <c r="GV2" s="313"/>
      <c r="GW2" s="313"/>
      <c r="GX2" s="313"/>
      <c r="GY2" s="313"/>
      <c r="GZ2" s="313"/>
      <c r="HA2" s="313"/>
      <c r="HB2" s="313"/>
      <c r="HC2" s="313"/>
      <c r="HD2" s="313"/>
      <c r="HE2" s="313"/>
      <c r="HF2" s="313"/>
      <c r="HG2" s="313"/>
      <c r="HH2" s="313"/>
      <c r="HI2" s="313"/>
      <c r="HJ2" s="313"/>
      <c r="HK2" s="313"/>
      <c r="HL2" s="313"/>
      <c r="HM2" s="313"/>
      <c r="HN2" s="313"/>
      <c r="HO2" s="313"/>
      <c r="HP2" s="313"/>
      <c r="HQ2" s="313"/>
      <c r="HR2" s="313"/>
      <c r="HS2" s="313"/>
      <c r="HT2" s="313"/>
      <c r="HU2" s="313"/>
      <c r="HV2" s="313"/>
      <c r="HW2" s="313"/>
      <c r="HX2" s="313"/>
      <c r="HY2" s="313"/>
      <c r="HZ2" s="313"/>
      <c r="IA2" s="313"/>
      <c r="IB2" s="313"/>
      <c r="IC2" s="313"/>
      <c r="ID2" s="313"/>
      <c r="IE2" s="313"/>
      <c r="IF2" s="313"/>
      <c r="IG2" s="313"/>
      <c r="IH2" s="313"/>
      <c r="II2" s="313"/>
      <c r="IJ2" s="313"/>
      <c r="IK2" s="313"/>
      <c r="IL2" s="313"/>
      <c r="IM2" s="313"/>
      <c r="IN2" s="313"/>
      <c r="IO2" s="313"/>
      <c r="IP2" s="313"/>
      <c r="IQ2" s="313"/>
      <c r="IR2" s="313"/>
      <c r="IS2" s="313"/>
      <c r="IT2" s="313"/>
      <c r="IU2" s="313"/>
      <c r="IV2" s="313"/>
      <c r="IW2" s="313"/>
      <c r="IX2" s="313"/>
      <c r="IY2" s="313"/>
      <c r="IZ2" s="313"/>
      <c r="JA2" s="313"/>
      <c r="JB2" s="313"/>
      <c r="JC2" s="313"/>
      <c r="JD2" s="313"/>
      <c r="JE2" s="313"/>
      <c r="JF2" s="313"/>
      <c r="JG2" s="313"/>
      <c r="JH2" s="313"/>
      <c r="JI2" s="313"/>
      <c r="JJ2" s="313"/>
      <c r="JK2" s="313"/>
      <c r="JL2" s="313"/>
      <c r="JM2" s="313"/>
      <c r="JN2" s="313"/>
      <c r="JO2" s="313"/>
      <c r="JP2" s="313"/>
      <c r="JQ2" s="313"/>
      <c r="JR2" s="313"/>
      <c r="JS2" s="313"/>
      <c r="JT2" s="313"/>
      <c r="JU2" s="313"/>
      <c r="JV2" s="313"/>
      <c r="JW2" s="313"/>
      <c r="JX2" s="313"/>
      <c r="JY2" s="313"/>
      <c r="JZ2" s="313"/>
      <c r="KA2" s="313"/>
      <c r="KB2" s="313"/>
      <c r="KC2" s="313"/>
      <c r="KD2" s="313"/>
      <c r="KE2" s="313"/>
      <c r="KF2" s="313"/>
      <c r="KG2" s="313"/>
      <c r="KH2" s="313"/>
      <c r="KI2" s="313"/>
      <c r="KJ2" s="313"/>
      <c r="KK2" s="313"/>
      <c r="KL2" s="313"/>
      <c r="KM2" s="313"/>
      <c r="KN2" s="313"/>
      <c r="KO2" s="313"/>
      <c r="KP2" s="313"/>
      <c r="KQ2" s="313"/>
      <c r="KR2" s="313"/>
      <c r="KS2" s="313"/>
      <c r="KT2" s="313"/>
      <c r="KU2" s="313"/>
      <c r="KV2" s="313"/>
      <c r="KW2" s="313"/>
      <c r="KX2" s="313"/>
      <c r="KY2" s="313"/>
      <c r="KZ2" s="313"/>
      <c r="LA2" s="313"/>
      <c r="LB2" s="313"/>
      <c r="LC2" s="313"/>
      <c r="LD2" s="313"/>
      <c r="LE2" s="313"/>
      <c r="LF2" s="313"/>
      <c r="LG2" s="313"/>
      <c r="LH2" s="313"/>
      <c r="LI2" s="313"/>
      <c r="LJ2" s="313"/>
      <c r="LK2" s="313"/>
      <c r="LL2" s="313"/>
      <c r="LM2" s="313"/>
      <c r="LN2" s="313"/>
      <c r="LO2" s="313"/>
      <c r="LP2" s="313"/>
      <c r="LQ2" s="313"/>
      <c r="LR2" s="313"/>
      <c r="LS2" s="313"/>
      <c r="LT2" s="313"/>
      <c r="LU2" s="313"/>
      <c r="LV2" s="313"/>
      <c r="LW2" s="313"/>
      <c r="LX2" s="313"/>
      <c r="LY2" s="313"/>
      <c r="LZ2" s="313"/>
      <c r="MA2" s="313"/>
      <c r="MB2" s="313"/>
      <c r="MC2" s="313"/>
      <c r="MD2" s="313"/>
      <c r="ME2" s="313"/>
      <c r="MF2" s="313"/>
      <c r="MG2" s="313"/>
      <c r="MH2" s="313"/>
      <c r="MI2" s="313"/>
      <c r="MJ2" s="313"/>
      <c r="MK2" s="313"/>
      <c r="ML2" s="313"/>
      <c r="MM2" s="313"/>
      <c r="MN2" s="313"/>
      <c r="MO2" s="313"/>
      <c r="MP2" s="313"/>
      <c r="MQ2" s="313"/>
      <c r="MR2" s="313"/>
      <c r="MS2" s="313"/>
      <c r="MT2" s="313"/>
      <c r="MU2" s="313"/>
      <c r="MV2" s="313"/>
      <c r="MW2" s="313"/>
      <c r="MX2" s="313"/>
      <c r="MY2" s="313"/>
      <c r="MZ2" s="313"/>
      <c r="NA2" s="313"/>
      <c r="NB2" s="313"/>
      <c r="NC2" s="313"/>
      <c r="ND2" s="313"/>
      <c r="NE2" s="313"/>
      <c r="NF2" s="313"/>
      <c r="NG2" s="313"/>
      <c r="NH2" s="313"/>
      <c r="NI2" s="313"/>
      <c r="NJ2" s="313"/>
      <c r="NK2" s="313"/>
      <c r="NL2" s="313"/>
      <c r="NM2" s="313"/>
      <c r="NN2" s="313"/>
      <c r="NO2" s="313"/>
      <c r="NP2" s="313"/>
      <c r="NQ2" s="313"/>
      <c r="NR2" s="313"/>
      <c r="NS2" s="313"/>
      <c r="NT2" s="313"/>
      <c r="NU2" s="313"/>
      <c r="NV2" s="313"/>
      <c r="NW2" s="313"/>
      <c r="NX2" s="313"/>
    </row>
    <row r="3" spans="1:388" ht="29.25" customHeight="1" x14ac:dyDescent="0.2">
      <c r="A3" s="316" t="s">
        <v>70</v>
      </c>
      <c r="B3" s="316"/>
      <c r="C3" s="316"/>
      <c r="D3" s="316"/>
      <c r="E3" s="317" t="s">
        <v>652</v>
      </c>
      <c r="F3" s="317"/>
      <c r="G3" s="317"/>
      <c r="H3" s="312"/>
      <c r="I3" s="313"/>
      <c r="J3" s="313"/>
      <c r="K3" s="313"/>
      <c r="L3" s="313"/>
      <c r="M3" s="313"/>
      <c r="N3" s="313"/>
      <c r="O3" s="313"/>
      <c r="P3" s="313"/>
      <c r="Q3" s="313"/>
      <c r="R3" s="313"/>
      <c r="S3" s="313"/>
      <c r="T3" s="313"/>
      <c r="U3" s="313"/>
      <c r="V3" s="313"/>
      <c r="W3" s="313"/>
      <c r="X3" s="313"/>
      <c r="Y3" s="313"/>
      <c r="Z3" s="313"/>
      <c r="AA3" s="313"/>
      <c r="AB3" s="313"/>
      <c r="AC3" s="313"/>
      <c r="AD3" s="313"/>
      <c r="AE3" s="313"/>
      <c r="AF3" s="313"/>
      <c r="AG3" s="313"/>
      <c r="AH3" s="313"/>
      <c r="AI3" s="313"/>
      <c r="AJ3" s="313"/>
      <c r="AK3" s="313"/>
      <c r="AL3" s="313"/>
      <c r="AM3" s="313"/>
      <c r="AN3" s="313"/>
      <c r="AO3" s="313"/>
      <c r="AP3" s="313"/>
      <c r="AQ3" s="313"/>
      <c r="AR3" s="313"/>
      <c r="AS3" s="313"/>
      <c r="AT3" s="313"/>
      <c r="AU3" s="313"/>
      <c r="AV3" s="313"/>
      <c r="AW3" s="313"/>
      <c r="AX3" s="313"/>
      <c r="AY3" s="313"/>
      <c r="AZ3" s="313"/>
      <c r="BA3" s="313"/>
      <c r="BB3" s="313"/>
      <c r="BC3" s="313"/>
      <c r="BD3" s="313"/>
      <c r="BE3" s="313"/>
      <c r="BF3" s="313"/>
      <c r="BG3" s="313"/>
      <c r="BH3" s="313"/>
      <c r="BI3" s="313"/>
      <c r="BJ3" s="313"/>
      <c r="BK3" s="313"/>
      <c r="BL3" s="313"/>
      <c r="BM3" s="313"/>
      <c r="BN3" s="313"/>
      <c r="BO3" s="313"/>
      <c r="BP3" s="313"/>
      <c r="BQ3" s="313"/>
      <c r="BR3" s="313"/>
      <c r="BS3" s="313"/>
      <c r="BT3" s="313"/>
      <c r="BU3" s="313"/>
      <c r="BV3" s="313"/>
      <c r="BW3" s="313"/>
      <c r="BX3" s="313"/>
      <c r="BY3" s="313"/>
      <c r="BZ3" s="313"/>
      <c r="CA3" s="313"/>
      <c r="CB3" s="313"/>
      <c r="CC3" s="313"/>
      <c r="CD3" s="313"/>
      <c r="CE3" s="313"/>
      <c r="CF3" s="313"/>
      <c r="CG3" s="313"/>
      <c r="CH3" s="313"/>
      <c r="CI3" s="313"/>
      <c r="CJ3" s="313"/>
      <c r="CK3" s="313"/>
      <c r="CL3" s="313"/>
      <c r="CM3" s="313"/>
      <c r="CN3" s="313"/>
      <c r="CO3" s="313"/>
      <c r="CP3" s="313"/>
      <c r="CQ3" s="313"/>
      <c r="CR3" s="313"/>
      <c r="CS3" s="313"/>
      <c r="CT3" s="313"/>
      <c r="CU3" s="313"/>
      <c r="CV3" s="313"/>
      <c r="CW3" s="313"/>
      <c r="CX3" s="313"/>
      <c r="CY3" s="313"/>
      <c r="CZ3" s="313"/>
      <c r="DA3" s="313"/>
      <c r="DB3" s="313"/>
      <c r="DC3" s="313"/>
      <c r="DD3" s="313"/>
      <c r="DE3" s="313"/>
      <c r="DF3" s="313"/>
      <c r="DG3" s="313"/>
      <c r="DH3" s="313"/>
      <c r="DI3" s="313"/>
      <c r="DJ3" s="313"/>
      <c r="DK3" s="313"/>
      <c r="DL3" s="313"/>
      <c r="DM3" s="313"/>
      <c r="DN3" s="313"/>
      <c r="DO3" s="313"/>
      <c r="DP3" s="313"/>
      <c r="DQ3" s="313"/>
      <c r="DR3" s="313"/>
      <c r="DS3" s="313"/>
      <c r="DT3" s="313"/>
      <c r="DU3" s="313"/>
      <c r="DV3" s="313"/>
      <c r="DW3" s="313"/>
      <c r="DX3" s="313"/>
      <c r="DY3" s="313"/>
      <c r="DZ3" s="313"/>
      <c r="EA3" s="313"/>
      <c r="EB3" s="313"/>
      <c r="EC3" s="313"/>
      <c r="ED3" s="313"/>
      <c r="EE3" s="313"/>
      <c r="EF3" s="313"/>
      <c r="EG3" s="313"/>
      <c r="EH3" s="313"/>
      <c r="EI3" s="313"/>
      <c r="EJ3" s="313"/>
      <c r="EK3" s="313"/>
      <c r="EL3" s="313"/>
      <c r="EM3" s="313"/>
      <c r="EN3" s="313"/>
      <c r="EO3" s="313"/>
      <c r="EP3" s="313"/>
      <c r="EQ3" s="313"/>
      <c r="ER3" s="313"/>
      <c r="ES3" s="313"/>
      <c r="ET3" s="313"/>
      <c r="EU3" s="313"/>
      <c r="EV3" s="313"/>
      <c r="EW3" s="313"/>
      <c r="EX3" s="313"/>
      <c r="EY3" s="313"/>
      <c r="EZ3" s="313"/>
      <c r="FA3" s="313"/>
      <c r="FB3" s="313"/>
      <c r="FC3" s="313"/>
      <c r="FD3" s="313"/>
      <c r="FE3" s="313"/>
      <c r="FF3" s="313"/>
      <c r="FG3" s="313"/>
      <c r="FH3" s="313"/>
      <c r="FI3" s="313"/>
      <c r="FJ3" s="313"/>
      <c r="FK3" s="313"/>
      <c r="FL3" s="313"/>
      <c r="FM3" s="313"/>
      <c r="FN3" s="313"/>
      <c r="FO3" s="313"/>
      <c r="FP3" s="313"/>
      <c r="FQ3" s="313"/>
      <c r="FR3" s="313"/>
      <c r="FS3" s="313"/>
      <c r="FT3" s="313"/>
      <c r="FU3" s="313"/>
      <c r="FV3" s="313"/>
      <c r="FW3" s="313"/>
      <c r="FX3" s="313"/>
      <c r="FY3" s="313"/>
      <c r="FZ3" s="313"/>
      <c r="GA3" s="313"/>
      <c r="GB3" s="313"/>
      <c r="GC3" s="313"/>
      <c r="GD3" s="313"/>
      <c r="GE3" s="313"/>
      <c r="GF3" s="313"/>
      <c r="GG3" s="313"/>
      <c r="GH3" s="313"/>
      <c r="GI3" s="313"/>
      <c r="GJ3" s="313"/>
      <c r="GK3" s="313"/>
      <c r="GL3" s="313"/>
      <c r="GM3" s="313"/>
      <c r="GN3" s="313"/>
      <c r="GO3" s="313"/>
      <c r="GP3" s="313"/>
      <c r="GQ3" s="313"/>
      <c r="GR3" s="313"/>
      <c r="GS3" s="313"/>
      <c r="GT3" s="313"/>
      <c r="GU3" s="313"/>
      <c r="GV3" s="313"/>
      <c r="GW3" s="313"/>
      <c r="GX3" s="313"/>
      <c r="GY3" s="313"/>
      <c r="GZ3" s="313"/>
      <c r="HA3" s="313"/>
      <c r="HB3" s="313"/>
      <c r="HC3" s="313"/>
      <c r="HD3" s="313"/>
      <c r="HE3" s="313"/>
      <c r="HF3" s="313"/>
      <c r="HG3" s="313"/>
      <c r="HH3" s="313"/>
      <c r="HI3" s="313"/>
      <c r="HJ3" s="313"/>
      <c r="HK3" s="313"/>
      <c r="HL3" s="313"/>
      <c r="HM3" s="313"/>
      <c r="HN3" s="313"/>
      <c r="HO3" s="313"/>
      <c r="HP3" s="313"/>
      <c r="HQ3" s="313"/>
      <c r="HR3" s="313"/>
      <c r="HS3" s="313"/>
      <c r="HT3" s="313"/>
      <c r="HU3" s="313"/>
      <c r="HV3" s="313"/>
      <c r="HW3" s="313"/>
      <c r="HX3" s="313"/>
      <c r="HY3" s="313"/>
      <c r="HZ3" s="313"/>
      <c r="IA3" s="313"/>
      <c r="IB3" s="313"/>
      <c r="IC3" s="313"/>
      <c r="ID3" s="313"/>
      <c r="IE3" s="313"/>
      <c r="IF3" s="313"/>
      <c r="IG3" s="313"/>
      <c r="IH3" s="313"/>
      <c r="II3" s="313"/>
      <c r="IJ3" s="313"/>
      <c r="IK3" s="313"/>
      <c r="IL3" s="313"/>
      <c r="IM3" s="313"/>
      <c r="IN3" s="313"/>
      <c r="IO3" s="313"/>
      <c r="IP3" s="313"/>
      <c r="IQ3" s="313"/>
      <c r="IR3" s="313"/>
      <c r="IS3" s="313"/>
      <c r="IT3" s="313"/>
      <c r="IU3" s="313"/>
      <c r="IV3" s="313"/>
      <c r="IW3" s="313"/>
      <c r="IX3" s="313"/>
      <c r="IY3" s="313"/>
      <c r="IZ3" s="313"/>
      <c r="JA3" s="313"/>
      <c r="JB3" s="313"/>
      <c r="JC3" s="313"/>
      <c r="JD3" s="313"/>
      <c r="JE3" s="313"/>
      <c r="JF3" s="313"/>
      <c r="JG3" s="313"/>
      <c r="JH3" s="313"/>
      <c r="JI3" s="313"/>
      <c r="JJ3" s="313"/>
      <c r="JK3" s="313"/>
      <c r="JL3" s="313"/>
      <c r="JM3" s="313"/>
      <c r="JN3" s="313"/>
      <c r="JO3" s="313"/>
      <c r="JP3" s="313"/>
      <c r="JQ3" s="313"/>
      <c r="JR3" s="313"/>
      <c r="JS3" s="313"/>
      <c r="JT3" s="313"/>
      <c r="JU3" s="313"/>
      <c r="JV3" s="313"/>
      <c r="JW3" s="313"/>
      <c r="JX3" s="313"/>
      <c r="JY3" s="313"/>
      <c r="JZ3" s="313"/>
      <c r="KA3" s="313"/>
      <c r="KB3" s="313"/>
      <c r="KC3" s="313"/>
      <c r="KD3" s="313"/>
      <c r="KE3" s="313"/>
      <c r="KF3" s="313"/>
      <c r="KG3" s="313"/>
      <c r="KH3" s="313"/>
      <c r="KI3" s="313"/>
      <c r="KJ3" s="313"/>
      <c r="KK3" s="313"/>
      <c r="KL3" s="313"/>
      <c r="KM3" s="313"/>
      <c r="KN3" s="313"/>
      <c r="KO3" s="313"/>
      <c r="KP3" s="313"/>
      <c r="KQ3" s="313"/>
      <c r="KR3" s="313"/>
      <c r="KS3" s="313"/>
      <c r="KT3" s="313"/>
      <c r="KU3" s="313"/>
      <c r="KV3" s="313"/>
      <c r="KW3" s="313"/>
      <c r="KX3" s="313"/>
      <c r="KY3" s="313"/>
      <c r="KZ3" s="313"/>
      <c r="LA3" s="313"/>
      <c r="LB3" s="313"/>
      <c r="LC3" s="313"/>
      <c r="LD3" s="313"/>
      <c r="LE3" s="313"/>
      <c r="LF3" s="313"/>
      <c r="LG3" s="313"/>
      <c r="LH3" s="313"/>
      <c r="LI3" s="313"/>
      <c r="LJ3" s="313"/>
      <c r="LK3" s="313"/>
      <c r="LL3" s="313"/>
      <c r="LM3" s="313"/>
      <c r="LN3" s="313"/>
      <c r="LO3" s="313"/>
      <c r="LP3" s="313"/>
      <c r="LQ3" s="313"/>
      <c r="LR3" s="313"/>
      <c r="LS3" s="313"/>
      <c r="LT3" s="313"/>
      <c r="LU3" s="313"/>
      <c r="LV3" s="313"/>
      <c r="LW3" s="313"/>
      <c r="LX3" s="313"/>
      <c r="LY3" s="313"/>
      <c r="LZ3" s="313"/>
      <c r="MA3" s="313"/>
      <c r="MB3" s="313"/>
      <c r="MC3" s="313"/>
      <c r="MD3" s="313"/>
      <c r="ME3" s="313"/>
      <c r="MF3" s="313"/>
      <c r="MG3" s="313"/>
      <c r="MH3" s="313"/>
      <c r="MI3" s="313"/>
      <c r="MJ3" s="313"/>
      <c r="MK3" s="313"/>
      <c r="ML3" s="313"/>
      <c r="MM3" s="313"/>
      <c r="MN3" s="313"/>
      <c r="MO3" s="313"/>
      <c r="MP3" s="313"/>
      <c r="MQ3" s="313"/>
      <c r="MR3" s="313"/>
      <c r="MS3" s="313"/>
      <c r="MT3" s="313"/>
      <c r="MU3" s="313"/>
      <c r="MV3" s="313"/>
      <c r="MW3" s="313"/>
      <c r="MX3" s="313"/>
      <c r="MY3" s="313"/>
      <c r="MZ3" s="313"/>
      <c r="NA3" s="313"/>
      <c r="NB3" s="313"/>
      <c r="NC3" s="313"/>
      <c r="ND3" s="313"/>
      <c r="NE3" s="313"/>
      <c r="NF3" s="313"/>
      <c r="NG3" s="313"/>
      <c r="NH3" s="313"/>
      <c r="NI3" s="313"/>
      <c r="NJ3" s="313"/>
      <c r="NK3" s="313"/>
      <c r="NL3" s="313"/>
      <c r="NM3" s="313"/>
      <c r="NN3" s="313"/>
      <c r="NO3" s="313"/>
      <c r="NP3" s="313"/>
      <c r="NQ3" s="313"/>
      <c r="NR3" s="313"/>
      <c r="NS3" s="313"/>
      <c r="NT3" s="313"/>
      <c r="NU3" s="313"/>
      <c r="NV3" s="313"/>
      <c r="NW3" s="313"/>
      <c r="NX3" s="313"/>
    </row>
    <row r="4" spans="1:388" x14ac:dyDescent="0.2">
      <c r="A4" s="210" t="s">
        <v>71</v>
      </c>
      <c r="B4" s="210"/>
      <c r="C4" s="210"/>
      <c r="D4" s="210"/>
      <c r="E4" s="318" t="s">
        <v>72</v>
      </c>
      <c r="F4" s="318"/>
      <c r="G4" s="318"/>
      <c r="H4" s="312"/>
      <c r="I4" s="313"/>
      <c r="J4" s="313"/>
      <c r="K4" s="313"/>
      <c r="L4" s="313"/>
      <c r="M4" s="313"/>
      <c r="N4" s="313"/>
      <c r="O4" s="313"/>
      <c r="P4" s="313"/>
      <c r="Q4" s="313"/>
      <c r="R4" s="313"/>
      <c r="S4" s="313"/>
      <c r="T4" s="313"/>
      <c r="U4" s="313"/>
      <c r="V4" s="313"/>
      <c r="W4" s="313"/>
      <c r="X4" s="313"/>
      <c r="Y4" s="313"/>
      <c r="Z4" s="313"/>
      <c r="AA4" s="313"/>
      <c r="AB4" s="313"/>
      <c r="AC4" s="313"/>
      <c r="AD4" s="313"/>
      <c r="AE4" s="313"/>
      <c r="AF4" s="313"/>
      <c r="AG4" s="313"/>
      <c r="AH4" s="313"/>
      <c r="AI4" s="313"/>
      <c r="AJ4" s="313"/>
      <c r="AK4" s="313"/>
      <c r="AL4" s="313"/>
      <c r="AM4" s="313"/>
      <c r="AN4" s="313"/>
      <c r="AO4" s="313"/>
      <c r="AP4" s="313"/>
      <c r="AQ4" s="313"/>
      <c r="AR4" s="313"/>
      <c r="AS4" s="313"/>
      <c r="AT4" s="313"/>
      <c r="AU4" s="313"/>
      <c r="AV4" s="313"/>
      <c r="AW4" s="313"/>
      <c r="AX4" s="313"/>
      <c r="AY4" s="313"/>
      <c r="AZ4" s="313"/>
      <c r="BA4" s="313"/>
      <c r="BB4" s="313"/>
      <c r="BC4" s="313"/>
      <c r="BD4" s="313"/>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313"/>
      <c r="CT4" s="313"/>
      <c r="CU4" s="313"/>
      <c r="CV4" s="313"/>
      <c r="CW4" s="313"/>
      <c r="CX4" s="313"/>
      <c r="CY4" s="313"/>
      <c r="CZ4" s="313"/>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313"/>
      <c r="EP4" s="313"/>
      <c r="EQ4" s="313"/>
      <c r="ER4" s="313"/>
      <c r="ES4" s="313"/>
      <c r="ET4" s="313"/>
      <c r="EU4" s="313"/>
      <c r="EV4" s="313"/>
      <c r="EW4" s="313"/>
      <c r="EX4" s="313"/>
      <c r="EY4" s="313"/>
      <c r="EZ4" s="313"/>
      <c r="FA4" s="313"/>
      <c r="FB4" s="313"/>
      <c r="FC4" s="313"/>
      <c r="FD4" s="313"/>
      <c r="FE4" s="313"/>
      <c r="FF4" s="313"/>
      <c r="FG4" s="313"/>
      <c r="FH4" s="313"/>
      <c r="FI4" s="313"/>
      <c r="FJ4" s="313"/>
      <c r="FK4" s="313"/>
      <c r="FL4" s="313"/>
      <c r="FM4" s="313"/>
      <c r="FN4" s="313"/>
      <c r="FO4" s="313"/>
      <c r="FP4" s="313"/>
      <c r="FQ4" s="313"/>
      <c r="FR4" s="313"/>
      <c r="FS4" s="313"/>
      <c r="FT4" s="313"/>
      <c r="FU4" s="313"/>
      <c r="FV4" s="313"/>
      <c r="FW4" s="313"/>
      <c r="FX4" s="313"/>
      <c r="FY4" s="313"/>
      <c r="FZ4" s="313"/>
      <c r="GA4" s="313"/>
      <c r="GB4" s="313"/>
      <c r="GC4" s="313"/>
      <c r="GD4" s="313"/>
      <c r="GE4" s="313"/>
      <c r="GF4" s="313"/>
      <c r="GG4" s="313"/>
      <c r="GH4" s="313"/>
      <c r="GI4" s="313"/>
      <c r="GJ4" s="313"/>
      <c r="GK4" s="313"/>
      <c r="GL4" s="313"/>
      <c r="GM4" s="313"/>
      <c r="GN4" s="313"/>
      <c r="GO4" s="313"/>
      <c r="GP4" s="313"/>
      <c r="GQ4" s="313"/>
      <c r="GR4" s="313"/>
      <c r="GS4" s="313"/>
      <c r="GT4" s="313"/>
      <c r="GU4" s="313"/>
      <c r="GV4" s="313"/>
      <c r="GW4" s="313"/>
      <c r="GX4" s="313"/>
      <c r="GY4" s="313"/>
      <c r="GZ4" s="313"/>
      <c r="HA4" s="313"/>
      <c r="HB4" s="313"/>
      <c r="HC4" s="313"/>
      <c r="HD4" s="313"/>
      <c r="HE4" s="313"/>
      <c r="HF4" s="313"/>
      <c r="HG4" s="313"/>
      <c r="HH4" s="313"/>
      <c r="HI4" s="313"/>
      <c r="HJ4" s="313"/>
      <c r="HK4" s="313"/>
      <c r="HL4" s="313"/>
      <c r="HM4" s="313"/>
      <c r="HN4" s="313"/>
      <c r="HO4" s="313"/>
      <c r="HP4" s="313"/>
      <c r="HQ4" s="313"/>
      <c r="HR4" s="313"/>
      <c r="HS4" s="313"/>
      <c r="HT4" s="313"/>
      <c r="HU4" s="313"/>
      <c r="HV4" s="313"/>
      <c r="HW4" s="313"/>
      <c r="HX4" s="313"/>
      <c r="HY4" s="313"/>
      <c r="HZ4" s="313"/>
      <c r="IA4" s="313"/>
      <c r="IB4" s="313"/>
      <c r="IC4" s="313"/>
      <c r="ID4" s="313"/>
      <c r="IE4" s="313"/>
      <c r="IF4" s="313"/>
      <c r="IG4" s="313"/>
      <c r="IH4" s="313"/>
      <c r="II4" s="313"/>
      <c r="IJ4" s="313"/>
      <c r="IK4" s="313"/>
      <c r="IL4" s="313"/>
      <c r="IM4" s="313"/>
      <c r="IN4" s="313"/>
      <c r="IO4" s="313"/>
      <c r="IP4" s="313"/>
      <c r="IQ4" s="313"/>
      <c r="IR4" s="313"/>
      <c r="IS4" s="313"/>
      <c r="IT4" s="313"/>
      <c r="IU4" s="313"/>
      <c r="IV4" s="313"/>
      <c r="IW4" s="313"/>
      <c r="IX4" s="313"/>
      <c r="IY4" s="313"/>
      <c r="IZ4" s="313"/>
      <c r="JA4" s="313"/>
      <c r="JB4" s="313"/>
      <c r="JC4" s="313"/>
      <c r="JD4" s="313"/>
      <c r="JE4" s="313"/>
      <c r="JF4" s="313"/>
      <c r="JG4" s="313"/>
      <c r="JH4" s="313"/>
      <c r="JI4" s="313"/>
      <c r="JJ4" s="313"/>
      <c r="JK4" s="313"/>
      <c r="JL4" s="313"/>
      <c r="JM4" s="313"/>
      <c r="JN4" s="313"/>
      <c r="JO4" s="313"/>
      <c r="JP4" s="313"/>
      <c r="JQ4" s="313"/>
      <c r="JR4" s="313"/>
      <c r="JS4" s="313"/>
      <c r="JT4" s="313"/>
      <c r="JU4" s="313"/>
      <c r="JV4" s="313"/>
      <c r="JW4" s="313"/>
      <c r="JX4" s="313"/>
      <c r="JY4" s="313"/>
      <c r="JZ4" s="313"/>
      <c r="KA4" s="313"/>
      <c r="KB4" s="313"/>
      <c r="KC4" s="313"/>
      <c r="KD4" s="313"/>
      <c r="KE4" s="313"/>
      <c r="KF4" s="313"/>
      <c r="KG4" s="313"/>
      <c r="KH4" s="313"/>
      <c r="KI4" s="313"/>
      <c r="KJ4" s="313"/>
      <c r="KK4" s="313"/>
      <c r="KL4" s="313"/>
      <c r="KM4" s="313"/>
      <c r="KN4" s="313"/>
      <c r="KO4" s="313"/>
      <c r="KP4" s="313"/>
      <c r="KQ4" s="313"/>
      <c r="KR4" s="313"/>
      <c r="KS4" s="313"/>
      <c r="KT4" s="313"/>
      <c r="KU4" s="313"/>
      <c r="KV4" s="313"/>
      <c r="KW4" s="313"/>
      <c r="KX4" s="313"/>
      <c r="KY4" s="313"/>
      <c r="KZ4" s="313"/>
      <c r="LA4" s="313"/>
      <c r="LB4" s="313"/>
      <c r="LC4" s="313"/>
      <c r="LD4" s="313"/>
      <c r="LE4" s="313"/>
      <c r="LF4" s="313"/>
      <c r="LG4" s="313"/>
      <c r="LH4" s="313"/>
      <c r="LI4" s="313"/>
      <c r="LJ4" s="313"/>
      <c r="LK4" s="313"/>
      <c r="LL4" s="313"/>
      <c r="LM4" s="313"/>
      <c r="LN4" s="313"/>
      <c r="LO4" s="313"/>
      <c r="LP4" s="313"/>
      <c r="LQ4" s="313"/>
      <c r="LR4" s="313"/>
      <c r="LS4" s="313"/>
      <c r="LT4" s="313"/>
      <c r="LU4" s="313"/>
      <c r="LV4" s="313"/>
      <c r="LW4" s="313"/>
      <c r="LX4" s="313"/>
      <c r="LY4" s="313"/>
      <c r="LZ4" s="313"/>
      <c r="MA4" s="313"/>
      <c r="MB4" s="313"/>
      <c r="MC4" s="313"/>
      <c r="MD4" s="313"/>
      <c r="ME4" s="313"/>
      <c r="MF4" s="313"/>
      <c r="MG4" s="313"/>
      <c r="MH4" s="313"/>
      <c r="MI4" s="313"/>
      <c r="MJ4" s="313"/>
      <c r="MK4" s="313"/>
      <c r="ML4" s="313"/>
      <c r="MM4" s="313"/>
      <c r="MN4" s="313"/>
      <c r="MO4" s="313"/>
      <c r="MP4" s="313"/>
      <c r="MQ4" s="313"/>
      <c r="MR4" s="313"/>
      <c r="MS4" s="313"/>
      <c r="MT4" s="313"/>
      <c r="MU4" s="313"/>
      <c r="MV4" s="313"/>
      <c r="MW4" s="313"/>
      <c r="MX4" s="313"/>
      <c r="MY4" s="313"/>
      <c r="MZ4" s="313"/>
      <c r="NA4" s="313"/>
      <c r="NB4" s="313"/>
      <c r="NC4" s="313"/>
      <c r="ND4" s="313"/>
      <c r="NE4" s="313"/>
      <c r="NF4" s="313"/>
      <c r="NG4" s="313"/>
      <c r="NH4" s="313"/>
      <c r="NI4" s="313"/>
      <c r="NJ4" s="313"/>
      <c r="NK4" s="313"/>
      <c r="NL4" s="313"/>
      <c r="NM4" s="313"/>
      <c r="NN4" s="313"/>
      <c r="NO4" s="313"/>
      <c r="NP4" s="313"/>
      <c r="NQ4" s="313"/>
      <c r="NR4" s="313"/>
      <c r="NS4" s="313"/>
      <c r="NT4" s="313"/>
      <c r="NU4" s="313"/>
      <c r="NV4" s="313"/>
      <c r="NW4" s="313"/>
      <c r="NX4" s="313"/>
    </row>
    <row r="5" spans="1:388" x14ac:dyDescent="0.2">
      <c r="A5" s="15"/>
      <c r="B5" s="15"/>
      <c r="C5" s="15"/>
      <c r="D5" s="15"/>
      <c r="E5" s="16"/>
      <c r="F5" s="16"/>
      <c r="G5" s="319"/>
      <c r="H5" s="312"/>
      <c r="I5" s="313"/>
      <c r="J5" s="313"/>
      <c r="K5" s="313"/>
      <c r="L5" s="313"/>
      <c r="M5" s="313"/>
      <c r="N5" s="313"/>
      <c r="O5" s="313"/>
      <c r="P5" s="313"/>
      <c r="Q5" s="313"/>
      <c r="R5" s="313"/>
      <c r="S5" s="313"/>
      <c r="T5" s="313"/>
      <c r="U5" s="313"/>
      <c r="V5" s="313"/>
      <c r="W5" s="313"/>
      <c r="X5" s="313"/>
      <c r="Y5" s="313"/>
      <c r="Z5" s="313"/>
      <c r="AA5" s="313"/>
      <c r="AB5" s="313"/>
      <c r="AC5" s="313"/>
      <c r="AD5" s="313"/>
      <c r="AE5" s="313"/>
      <c r="AF5" s="313"/>
      <c r="AG5" s="313"/>
      <c r="AH5" s="313"/>
      <c r="AI5" s="313"/>
      <c r="AJ5" s="313"/>
      <c r="AK5" s="313"/>
      <c r="AL5" s="313"/>
      <c r="AM5" s="313"/>
      <c r="AN5" s="313"/>
      <c r="AO5" s="313"/>
      <c r="AP5" s="313"/>
      <c r="AQ5" s="313"/>
      <c r="AR5" s="313"/>
      <c r="AS5" s="313"/>
      <c r="AT5" s="313"/>
      <c r="AU5" s="313"/>
      <c r="AV5" s="313"/>
      <c r="AW5" s="313"/>
      <c r="AX5" s="313"/>
      <c r="AY5" s="313"/>
      <c r="AZ5" s="313"/>
      <c r="BA5" s="313"/>
      <c r="BB5" s="313"/>
      <c r="BC5" s="313"/>
      <c r="BD5" s="313"/>
      <c r="BE5" s="313"/>
      <c r="BF5" s="313"/>
      <c r="BG5" s="313"/>
      <c r="BH5" s="313"/>
      <c r="BI5" s="313"/>
      <c r="BJ5" s="313"/>
      <c r="BK5" s="313"/>
      <c r="BL5" s="313"/>
      <c r="BM5" s="313"/>
      <c r="BN5" s="313"/>
      <c r="BO5" s="313"/>
      <c r="BP5" s="313"/>
      <c r="BQ5" s="313"/>
      <c r="BR5" s="313"/>
      <c r="BS5" s="313"/>
      <c r="BT5" s="313"/>
      <c r="BU5" s="313"/>
      <c r="BV5" s="313"/>
      <c r="BW5" s="313"/>
      <c r="BX5" s="313"/>
      <c r="BY5" s="313"/>
      <c r="BZ5" s="313"/>
      <c r="CA5" s="313"/>
      <c r="CB5" s="313"/>
      <c r="CC5" s="313"/>
      <c r="CD5" s="313"/>
      <c r="CE5" s="313"/>
      <c r="CF5" s="313"/>
      <c r="CG5" s="313"/>
      <c r="CH5" s="313"/>
      <c r="CI5" s="313"/>
      <c r="CJ5" s="313"/>
      <c r="CK5" s="313"/>
      <c r="CL5" s="313"/>
      <c r="CM5" s="313"/>
      <c r="CN5" s="313"/>
      <c r="CO5" s="313"/>
      <c r="CP5" s="313"/>
      <c r="CQ5" s="313"/>
      <c r="CR5" s="313"/>
      <c r="CS5" s="313"/>
      <c r="CT5" s="313"/>
      <c r="CU5" s="313"/>
      <c r="CV5" s="313"/>
      <c r="CW5" s="313"/>
      <c r="CX5" s="313"/>
      <c r="CY5" s="313"/>
      <c r="CZ5" s="313"/>
      <c r="DA5" s="313"/>
      <c r="DB5" s="313"/>
      <c r="DC5" s="313"/>
      <c r="DD5" s="313"/>
      <c r="DE5" s="313"/>
      <c r="DF5" s="313"/>
      <c r="DG5" s="313"/>
      <c r="DH5" s="313"/>
      <c r="DI5" s="313"/>
      <c r="DJ5" s="313"/>
      <c r="DK5" s="313"/>
      <c r="DL5" s="313"/>
      <c r="DM5" s="313"/>
      <c r="DN5" s="313"/>
      <c r="DO5" s="313"/>
      <c r="DP5" s="313"/>
      <c r="DQ5" s="313"/>
      <c r="DR5" s="313"/>
      <c r="DS5" s="313"/>
      <c r="DT5" s="313"/>
      <c r="DU5" s="313"/>
      <c r="DV5" s="313"/>
      <c r="DW5" s="313"/>
      <c r="DX5" s="313"/>
      <c r="DY5" s="313"/>
      <c r="DZ5" s="313"/>
      <c r="EA5" s="313"/>
      <c r="EB5" s="313"/>
      <c r="EC5" s="313"/>
      <c r="ED5" s="313"/>
      <c r="EE5" s="313"/>
      <c r="EF5" s="313"/>
      <c r="EG5" s="313"/>
      <c r="EH5" s="313"/>
      <c r="EI5" s="313"/>
      <c r="EJ5" s="313"/>
      <c r="EK5" s="313"/>
      <c r="EL5" s="313"/>
      <c r="EM5" s="313"/>
      <c r="EN5" s="313"/>
      <c r="EO5" s="313"/>
      <c r="EP5" s="313"/>
      <c r="EQ5" s="313"/>
      <c r="ER5" s="313"/>
      <c r="ES5" s="313"/>
      <c r="ET5" s="313"/>
      <c r="EU5" s="313"/>
      <c r="EV5" s="313"/>
      <c r="EW5" s="313"/>
      <c r="EX5" s="313"/>
      <c r="EY5" s="313"/>
      <c r="EZ5" s="313"/>
      <c r="FA5" s="313"/>
      <c r="FB5" s="313"/>
      <c r="FC5" s="313"/>
      <c r="FD5" s="313"/>
      <c r="FE5" s="313"/>
      <c r="FF5" s="313"/>
      <c r="FG5" s="313"/>
      <c r="FH5" s="313"/>
      <c r="FI5" s="313"/>
      <c r="FJ5" s="313"/>
      <c r="FK5" s="313"/>
      <c r="FL5" s="313"/>
      <c r="FM5" s="313"/>
      <c r="FN5" s="313"/>
      <c r="FO5" s="313"/>
      <c r="FP5" s="313"/>
      <c r="FQ5" s="313"/>
      <c r="FR5" s="313"/>
      <c r="FS5" s="313"/>
      <c r="FT5" s="313"/>
      <c r="FU5" s="313"/>
      <c r="FV5" s="313"/>
      <c r="FW5" s="313"/>
      <c r="FX5" s="313"/>
      <c r="FY5" s="313"/>
      <c r="FZ5" s="313"/>
      <c r="GA5" s="313"/>
      <c r="GB5" s="313"/>
      <c r="GC5" s="313"/>
      <c r="GD5" s="313"/>
      <c r="GE5" s="313"/>
      <c r="GF5" s="313"/>
      <c r="GG5" s="313"/>
      <c r="GH5" s="313"/>
      <c r="GI5" s="313"/>
      <c r="GJ5" s="313"/>
      <c r="GK5" s="313"/>
      <c r="GL5" s="313"/>
      <c r="GM5" s="313"/>
      <c r="GN5" s="313"/>
      <c r="GO5" s="313"/>
      <c r="GP5" s="313"/>
      <c r="GQ5" s="313"/>
      <c r="GR5" s="313"/>
      <c r="GS5" s="313"/>
      <c r="GT5" s="313"/>
      <c r="GU5" s="313"/>
      <c r="GV5" s="313"/>
      <c r="GW5" s="313"/>
      <c r="GX5" s="313"/>
      <c r="GY5" s="313"/>
      <c r="GZ5" s="313"/>
      <c r="HA5" s="313"/>
      <c r="HB5" s="313"/>
      <c r="HC5" s="313"/>
      <c r="HD5" s="313"/>
      <c r="HE5" s="313"/>
      <c r="HF5" s="313"/>
      <c r="HG5" s="313"/>
      <c r="HH5" s="313"/>
      <c r="HI5" s="313"/>
      <c r="HJ5" s="313"/>
      <c r="HK5" s="313"/>
      <c r="HL5" s="313"/>
      <c r="HM5" s="313"/>
      <c r="HN5" s="313"/>
      <c r="HO5" s="313"/>
      <c r="HP5" s="313"/>
      <c r="HQ5" s="313"/>
      <c r="HR5" s="313"/>
      <c r="HS5" s="313"/>
      <c r="HT5" s="313"/>
      <c r="HU5" s="313"/>
      <c r="HV5" s="313"/>
      <c r="HW5" s="313"/>
      <c r="HX5" s="313"/>
      <c r="HY5" s="313"/>
      <c r="HZ5" s="313"/>
      <c r="IA5" s="313"/>
      <c r="IB5" s="313"/>
      <c r="IC5" s="313"/>
      <c r="ID5" s="313"/>
      <c r="IE5" s="313"/>
      <c r="IF5" s="313"/>
      <c r="IG5" s="313"/>
      <c r="IH5" s="313"/>
      <c r="II5" s="313"/>
      <c r="IJ5" s="313"/>
      <c r="IK5" s="313"/>
      <c r="IL5" s="313"/>
      <c r="IM5" s="313"/>
      <c r="IN5" s="313"/>
      <c r="IO5" s="313"/>
      <c r="IP5" s="313"/>
      <c r="IQ5" s="313"/>
      <c r="IR5" s="313"/>
      <c r="IS5" s="313"/>
      <c r="IT5" s="313"/>
      <c r="IU5" s="313"/>
      <c r="IV5" s="313"/>
      <c r="IW5" s="313"/>
      <c r="IX5" s="313"/>
      <c r="IY5" s="313"/>
      <c r="IZ5" s="313"/>
      <c r="JA5" s="313"/>
      <c r="JB5" s="313"/>
      <c r="JC5" s="313"/>
      <c r="JD5" s="313"/>
      <c r="JE5" s="313"/>
      <c r="JF5" s="313"/>
      <c r="JG5" s="313"/>
      <c r="JH5" s="313"/>
      <c r="JI5" s="313"/>
      <c r="JJ5" s="313"/>
      <c r="JK5" s="313"/>
      <c r="JL5" s="313"/>
      <c r="JM5" s="313"/>
      <c r="JN5" s="313"/>
      <c r="JO5" s="313"/>
      <c r="JP5" s="313"/>
      <c r="JQ5" s="313"/>
      <c r="JR5" s="313"/>
      <c r="JS5" s="313"/>
      <c r="JT5" s="313"/>
      <c r="JU5" s="313"/>
      <c r="JV5" s="313"/>
      <c r="JW5" s="313"/>
      <c r="JX5" s="313"/>
      <c r="JY5" s="313"/>
      <c r="JZ5" s="313"/>
      <c r="KA5" s="313"/>
      <c r="KB5" s="313"/>
      <c r="KC5" s="313"/>
      <c r="KD5" s="313"/>
      <c r="KE5" s="313"/>
      <c r="KF5" s="313"/>
      <c r="KG5" s="313"/>
      <c r="KH5" s="313"/>
      <c r="KI5" s="313"/>
      <c r="KJ5" s="313"/>
      <c r="KK5" s="313"/>
      <c r="KL5" s="313"/>
      <c r="KM5" s="313"/>
      <c r="KN5" s="313"/>
      <c r="KO5" s="313"/>
      <c r="KP5" s="313"/>
      <c r="KQ5" s="313"/>
      <c r="KR5" s="313"/>
      <c r="KS5" s="313"/>
      <c r="KT5" s="313"/>
      <c r="KU5" s="313"/>
      <c r="KV5" s="313"/>
      <c r="KW5" s="313"/>
      <c r="KX5" s="313"/>
      <c r="KY5" s="313"/>
      <c r="KZ5" s="313"/>
      <c r="LA5" s="313"/>
      <c r="LB5" s="313"/>
      <c r="LC5" s="313"/>
      <c r="LD5" s="313"/>
      <c r="LE5" s="313"/>
      <c r="LF5" s="313"/>
      <c r="LG5" s="313"/>
      <c r="LH5" s="313"/>
      <c r="LI5" s="313"/>
      <c r="LJ5" s="313"/>
      <c r="LK5" s="313"/>
      <c r="LL5" s="313"/>
      <c r="LM5" s="313"/>
      <c r="LN5" s="313"/>
      <c r="LO5" s="313"/>
      <c r="LP5" s="313"/>
      <c r="LQ5" s="313"/>
      <c r="LR5" s="313"/>
      <c r="LS5" s="313"/>
      <c r="LT5" s="313"/>
      <c r="LU5" s="313"/>
      <c r="LV5" s="313"/>
      <c r="LW5" s="313"/>
      <c r="LX5" s="313"/>
      <c r="LY5" s="313"/>
      <c r="LZ5" s="313"/>
      <c r="MA5" s="313"/>
      <c r="MB5" s="313"/>
      <c r="MC5" s="313"/>
      <c r="MD5" s="313"/>
      <c r="ME5" s="313"/>
      <c r="MF5" s="313"/>
      <c r="MG5" s="313"/>
      <c r="MH5" s="313"/>
      <c r="MI5" s="313"/>
      <c r="MJ5" s="313"/>
      <c r="MK5" s="313"/>
      <c r="ML5" s="313"/>
      <c r="MM5" s="313"/>
      <c r="MN5" s="313"/>
      <c r="MO5" s="313"/>
      <c r="MP5" s="313"/>
      <c r="MQ5" s="313"/>
      <c r="MR5" s="313"/>
      <c r="MS5" s="313"/>
      <c r="MT5" s="313"/>
      <c r="MU5" s="313"/>
      <c r="MV5" s="313"/>
      <c r="MW5" s="313"/>
      <c r="MX5" s="313"/>
      <c r="MY5" s="313"/>
      <c r="MZ5" s="313"/>
      <c r="NA5" s="313"/>
      <c r="NB5" s="313"/>
      <c r="NC5" s="313"/>
      <c r="ND5" s="313"/>
      <c r="NE5" s="313"/>
      <c r="NF5" s="313"/>
      <c r="NG5" s="313"/>
      <c r="NH5" s="313"/>
      <c r="NI5" s="313"/>
      <c r="NJ5" s="313"/>
      <c r="NK5" s="313"/>
      <c r="NL5" s="313"/>
      <c r="NM5" s="313"/>
      <c r="NN5" s="313"/>
      <c r="NO5" s="313"/>
      <c r="NP5" s="313"/>
      <c r="NQ5" s="313"/>
      <c r="NR5" s="313"/>
      <c r="NS5" s="313"/>
      <c r="NT5" s="313"/>
      <c r="NU5" s="313"/>
      <c r="NV5" s="313"/>
      <c r="NW5" s="313"/>
      <c r="NX5" s="313"/>
    </row>
    <row r="6" spans="1:388" ht="27.75" customHeight="1" x14ac:dyDescent="0.2">
      <c r="A6" s="211" t="s">
        <v>653</v>
      </c>
      <c r="B6" s="211"/>
      <c r="C6" s="211"/>
      <c r="D6" s="211"/>
      <c r="E6" s="211"/>
      <c r="F6" s="211"/>
      <c r="G6" s="211"/>
      <c r="H6" s="312"/>
      <c r="I6" s="313"/>
      <c r="J6" s="313"/>
      <c r="K6" s="313"/>
      <c r="L6" s="313"/>
      <c r="M6" s="313"/>
      <c r="N6" s="313"/>
      <c r="O6" s="313"/>
      <c r="P6" s="313"/>
      <c r="Q6" s="313"/>
      <c r="R6" s="313"/>
      <c r="S6" s="313"/>
      <c r="T6" s="313"/>
      <c r="U6" s="313"/>
      <c r="V6" s="313"/>
      <c r="W6" s="313"/>
      <c r="X6" s="313"/>
      <c r="Y6" s="313"/>
      <c r="Z6" s="313"/>
      <c r="AA6" s="313"/>
      <c r="AB6" s="313"/>
      <c r="AC6" s="313"/>
      <c r="AD6" s="313"/>
      <c r="AE6" s="313"/>
      <c r="AF6" s="313"/>
      <c r="AG6" s="313"/>
      <c r="AH6" s="313"/>
      <c r="AI6" s="313"/>
      <c r="AJ6" s="313"/>
      <c r="AK6" s="313"/>
      <c r="AL6" s="313"/>
      <c r="AM6" s="313"/>
      <c r="AN6" s="313"/>
      <c r="AO6" s="313"/>
      <c r="AP6" s="313"/>
      <c r="AQ6" s="313"/>
      <c r="AR6" s="313"/>
      <c r="AS6" s="313"/>
      <c r="AT6" s="313"/>
      <c r="AU6" s="313"/>
      <c r="AV6" s="313"/>
      <c r="AW6" s="313"/>
      <c r="AX6" s="313"/>
      <c r="AY6" s="313"/>
      <c r="AZ6" s="313"/>
      <c r="BA6" s="313"/>
      <c r="BB6" s="313"/>
      <c r="BC6" s="313"/>
      <c r="BD6" s="313"/>
      <c r="BE6" s="313"/>
      <c r="BF6" s="313"/>
      <c r="BG6" s="313"/>
      <c r="BH6" s="313"/>
      <c r="BI6" s="313"/>
      <c r="BJ6" s="313"/>
      <c r="BK6" s="313"/>
      <c r="BL6" s="313"/>
      <c r="BM6" s="313"/>
      <c r="BN6" s="313"/>
      <c r="BO6" s="313"/>
      <c r="BP6" s="313"/>
      <c r="BQ6" s="313"/>
      <c r="BR6" s="313"/>
      <c r="BS6" s="313"/>
      <c r="BT6" s="313"/>
      <c r="BU6" s="313"/>
      <c r="BV6" s="313"/>
      <c r="BW6" s="313"/>
      <c r="BX6" s="313"/>
      <c r="BY6" s="313"/>
      <c r="BZ6" s="313"/>
      <c r="CA6" s="313"/>
      <c r="CB6" s="313"/>
      <c r="CC6" s="313"/>
      <c r="CD6" s="313"/>
      <c r="CE6" s="313"/>
      <c r="CF6" s="313"/>
      <c r="CG6" s="313"/>
      <c r="CH6" s="313"/>
      <c r="CI6" s="313"/>
      <c r="CJ6" s="313"/>
      <c r="CK6" s="313"/>
      <c r="CL6" s="313"/>
      <c r="CM6" s="313"/>
      <c r="CN6" s="313"/>
      <c r="CO6" s="313"/>
      <c r="CP6" s="313"/>
      <c r="CQ6" s="313"/>
      <c r="CR6" s="313"/>
      <c r="CS6" s="313"/>
      <c r="CT6" s="313"/>
      <c r="CU6" s="313"/>
      <c r="CV6" s="313"/>
      <c r="CW6" s="313"/>
      <c r="CX6" s="313"/>
      <c r="CY6" s="313"/>
      <c r="CZ6" s="313"/>
      <c r="DA6" s="313"/>
      <c r="DB6" s="313"/>
      <c r="DC6" s="313"/>
      <c r="DD6" s="313"/>
      <c r="DE6" s="313"/>
      <c r="DF6" s="313"/>
      <c r="DG6" s="313"/>
      <c r="DH6" s="313"/>
      <c r="DI6" s="313"/>
      <c r="DJ6" s="313"/>
      <c r="DK6" s="313"/>
      <c r="DL6" s="313"/>
      <c r="DM6" s="313"/>
      <c r="DN6" s="313"/>
      <c r="DO6" s="313"/>
      <c r="DP6" s="313"/>
      <c r="DQ6" s="313"/>
      <c r="DR6" s="313"/>
      <c r="DS6" s="313"/>
      <c r="DT6" s="313"/>
      <c r="DU6" s="313"/>
      <c r="DV6" s="313"/>
      <c r="DW6" s="313"/>
      <c r="DX6" s="313"/>
      <c r="DY6" s="313"/>
      <c r="DZ6" s="313"/>
      <c r="EA6" s="313"/>
      <c r="EB6" s="313"/>
      <c r="EC6" s="313"/>
      <c r="ED6" s="313"/>
      <c r="EE6" s="313"/>
      <c r="EF6" s="313"/>
      <c r="EG6" s="313"/>
      <c r="EH6" s="313"/>
      <c r="EI6" s="313"/>
      <c r="EJ6" s="313"/>
      <c r="EK6" s="313"/>
      <c r="EL6" s="313"/>
      <c r="EM6" s="313"/>
      <c r="EN6" s="313"/>
      <c r="EO6" s="313"/>
      <c r="EP6" s="313"/>
      <c r="EQ6" s="313"/>
      <c r="ER6" s="313"/>
      <c r="ES6" s="313"/>
      <c r="ET6" s="313"/>
      <c r="EU6" s="313"/>
      <c r="EV6" s="313"/>
      <c r="EW6" s="313"/>
      <c r="EX6" s="313"/>
      <c r="EY6" s="313"/>
      <c r="EZ6" s="313"/>
      <c r="FA6" s="313"/>
      <c r="FB6" s="313"/>
      <c r="FC6" s="313"/>
      <c r="FD6" s="313"/>
      <c r="FE6" s="313"/>
      <c r="FF6" s="313"/>
      <c r="FG6" s="313"/>
      <c r="FH6" s="313"/>
      <c r="FI6" s="313"/>
      <c r="FJ6" s="313"/>
      <c r="FK6" s="313"/>
      <c r="FL6" s="313"/>
      <c r="FM6" s="313"/>
      <c r="FN6" s="313"/>
      <c r="FO6" s="313"/>
      <c r="FP6" s="313"/>
      <c r="FQ6" s="313"/>
      <c r="FR6" s="313"/>
      <c r="FS6" s="313"/>
      <c r="FT6" s="313"/>
      <c r="FU6" s="313"/>
      <c r="FV6" s="313"/>
      <c r="FW6" s="313"/>
      <c r="FX6" s="313"/>
      <c r="FY6" s="313"/>
      <c r="FZ6" s="313"/>
      <c r="GA6" s="313"/>
      <c r="GB6" s="313"/>
      <c r="GC6" s="313"/>
      <c r="GD6" s="313"/>
      <c r="GE6" s="313"/>
      <c r="GF6" s="313"/>
      <c r="GG6" s="313"/>
      <c r="GH6" s="313"/>
      <c r="GI6" s="313"/>
      <c r="GJ6" s="313"/>
      <c r="GK6" s="313"/>
      <c r="GL6" s="313"/>
      <c r="GM6" s="313"/>
      <c r="GN6" s="313"/>
      <c r="GO6" s="313"/>
      <c r="GP6" s="313"/>
      <c r="GQ6" s="313"/>
      <c r="GR6" s="313"/>
      <c r="GS6" s="313"/>
      <c r="GT6" s="313"/>
      <c r="GU6" s="313"/>
      <c r="GV6" s="313"/>
      <c r="GW6" s="313"/>
      <c r="GX6" s="313"/>
      <c r="GY6" s="313"/>
      <c r="GZ6" s="313"/>
      <c r="HA6" s="313"/>
      <c r="HB6" s="313"/>
      <c r="HC6" s="313"/>
      <c r="HD6" s="313"/>
      <c r="HE6" s="313"/>
      <c r="HF6" s="313"/>
      <c r="HG6" s="313"/>
      <c r="HH6" s="313"/>
      <c r="HI6" s="313"/>
      <c r="HJ6" s="313"/>
      <c r="HK6" s="313"/>
      <c r="HL6" s="313"/>
      <c r="HM6" s="313"/>
      <c r="HN6" s="313"/>
      <c r="HO6" s="313"/>
      <c r="HP6" s="313"/>
      <c r="HQ6" s="313"/>
      <c r="HR6" s="313"/>
      <c r="HS6" s="313"/>
      <c r="HT6" s="313"/>
      <c r="HU6" s="313"/>
      <c r="HV6" s="313"/>
      <c r="HW6" s="313"/>
      <c r="HX6" s="313"/>
      <c r="HY6" s="313"/>
      <c r="HZ6" s="313"/>
      <c r="IA6" s="313"/>
      <c r="IB6" s="313"/>
      <c r="IC6" s="313"/>
      <c r="ID6" s="313"/>
      <c r="IE6" s="313"/>
      <c r="IF6" s="313"/>
      <c r="IG6" s="313"/>
      <c r="IH6" s="313"/>
      <c r="II6" s="313"/>
      <c r="IJ6" s="313"/>
      <c r="IK6" s="313"/>
      <c r="IL6" s="313"/>
      <c r="IM6" s="313"/>
      <c r="IN6" s="313"/>
      <c r="IO6" s="313"/>
      <c r="IP6" s="313"/>
      <c r="IQ6" s="313"/>
      <c r="IR6" s="313"/>
      <c r="IS6" s="313"/>
      <c r="IT6" s="313"/>
      <c r="IU6" s="313"/>
      <c r="IV6" s="313"/>
      <c r="IW6" s="313"/>
      <c r="IX6" s="313"/>
      <c r="IY6" s="313"/>
      <c r="IZ6" s="313"/>
      <c r="JA6" s="313"/>
      <c r="JB6" s="313"/>
      <c r="JC6" s="313"/>
      <c r="JD6" s="313"/>
      <c r="JE6" s="313"/>
      <c r="JF6" s="313"/>
      <c r="JG6" s="313"/>
      <c r="JH6" s="313"/>
      <c r="JI6" s="313"/>
      <c r="JJ6" s="313"/>
      <c r="JK6" s="313"/>
      <c r="JL6" s="313"/>
      <c r="JM6" s="313"/>
      <c r="JN6" s="313"/>
      <c r="JO6" s="313"/>
      <c r="JP6" s="313"/>
      <c r="JQ6" s="313"/>
      <c r="JR6" s="313"/>
      <c r="JS6" s="313"/>
      <c r="JT6" s="313"/>
      <c r="JU6" s="313"/>
      <c r="JV6" s="313"/>
      <c r="JW6" s="313"/>
      <c r="JX6" s="313"/>
      <c r="JY6" s="313"/>
      <c r="JZ6" s="313"/>
      <c r="KA6" s="313"/>
      <c r="KB6" s="313"/>
      <c r="KC6" s="313"/>
      <c r="KD6" s="313"/>
      <c r="KE6" s="313"/>
      <c r="KF6" s="313"/>
      <c r="KG6" s="313"/>
      <c r="KH6" s="313"/>
      <c r="KI6" s="313"/>
      <c r="KJ6" s="313"/>
      <c r="KK6" s="313"/>
      <c r="KL6" s="313"/>
      <c r="KM6" s="313"/>
      <c r="KN6" s="313"/>
      <c r="KO6" s="313"/>
      <c r="KP6" s="313"/>
      <c r="KQ6" s="313"/>
      <c r="KR6" s="313"/>
      <c r="KS6" s="313"/>
      <c r="KT6" s="313"/>
      <c r="KU6" s="313"/>
      <c r="KV6" s="313"/>
      <c r="KW6" s="313"/>
      <c r="KX6" s="313"/>
      <c r="KY6" s="313"/>
      <c r="KZ6" s="313"/>
      <c r="LA6" s="313"/>
      <c r="LB6" s="313"/>
      <c r="LC6" s="313"/>
      <c r="LD6" s="313"/>
      <c r="LE6" s="313"/>
      <c r="LF6" s="313"/>
      <c r="LG6" s="313"/>
      <c r="LH6" s="313"/>
      <c r="LI6" s="313"/>
      <c r="LJ6" s="313"/>
      <c r="LK6" s="313"/>
      <c r="LL6" s="313"/>
      <c r="LM6" s="313"/>
      <c r="LN6" s="313"/>
      <c r="LO6" s="313"/>
      <c r="LP6" s="313"/>
      <c r="LQ6" s="313"/>
      <c r="LR6" s="313"/>
      <c r="LS6" s="313"/>
      <c r="LT6" s="313"/>
      <c r="LU6" s="313"/>
      <c r="LV6" s="313"/>
      <c r="LW6" s="313"/>
      <c r="LX6" s="313"/>
      <c r="LY6" s="313"/>
      <c r="LZ6" s="313"/>
      <c r="MA6" s="313"/>
      <c r="MB6" s="313"/>
      <c r="MC6" s="313"/>
      <c r="MD6" s="313"/>
      <c r="ME6" s="313"/>
      <c r="MF6" s="313"/>
      <c r="MG6" s="313"/>
      <c r="MH6" s="313"/>
      <c r="MI6" s="313"/>
      <c r="MJ6" s="313"/>
      <c r="MK6" s="313"/>
      <c r="ML6" s="313"/>
      <c r="MM6" s="313"/>
      <c r="MN6" s="313"/>
      <c r="MO6" s="313"/>
      <c r="MP6" s="313"/>
      <c r="MQ6" s="313"/>
      <c r="MR6" s="313"/>
      <c r="MS6" s="313"/>
      <c r="MT6" s="313"/>
      <c r="MU6" s="313"/>
      <c r="MV6" s="313"/>
      <c r="MW6" s="313"/>
      <c r="MX6" s="313"/>
      <c r="MY6" s="313"/>
      <c r="MZ6" s="313"/>
      <c r="NA6" s="313"/>
      <c r="NB6" s="313"/>
      <c r="NC6" s="313"/>
      <c r="ND6" s="313"/>
      <c r="NE6" s="313"/>
      <c r="NF6" s="313"/>
      <c r="NG6" s="313"/>
      <c r="NH6" s="313"/>
      <c r="NI6" s="313"/>
      <c r="NJ6" s="313"/>
      <c r="NK6" s="313"/>
      <c r="NL6" s="313"/>
      <c r="NM6" s="313"/>
      <c r="NN6" s="313"/>
      <c r="NO6" s="313"/>
      <c r="NP6" s="313"/>
      <c r="NQ6" s="313"/>
      <c r="NR6" s="313"/>
      <c r="NS6" s="313"/>
      <c r="NT6" s="313"/>
      <c r="NU6" s="313"/>
      <c r="NV6" s="313"/>
      <c r="NW6" s="313"/>
      <c r="NX6" s="313"/>
    </row>
    <row r="7" spans="1:388" ht="10.5" customHeight="1" x14ac:dyDescent="0.2">
      <c r="A7" s="17"/>
      <c r="B7" s="17"/>
      <c r="C7" s="17"/>
      <c r="D7" s="17"/>
      <c r="E7" s="17"/>
      <c r="F7" s="17"/>
      <c r="G7" s="320"/>
      <c r="H7" s="312"/>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3"/>
      <c r="CA7" s="313"/>
      <c r="CB7" s="313"/>
      <c r="CC7" s="313"/>
      <c r="CD7" s="313"/>
      <c r="CE7" s="313"/>
      <c r="CF7" s="313"/>
      <c r="CG7" s="313"/>
      <c r="CH7" s="313"/>
      <c r="CI7" s="313"/>
      <c r="CJ7" s="313"/>
      <c r="CK7" s="313"/>
      <c r="CL7" s="313"/>
      <c r="CM7" s="313"/>
      <c r="CN7" s="313"/>
      <c r="CO7" s="313"/>
      <c r="CP7" s="313"/>
      <c r="CQ7" s="313"/>
      <c r="CR7" s="313"/>
      <c r="CS7" s="313"/>
      <c r="CT7" s="313"/>
      <c r="CU7" s="313"/>
      <c r="CV7" s="313"/>
      <c r="CW7" s="313"/>
      <c r="CX7" s="313"/>
      <c r="CY7" s="313"/>
      <c r="CZ7" s="313"/>
      <c r="DA7" s="313"/>
      <c r="DB7" s="313"/>
      <c r="DC7" s="313"/>
      <c r="DD7" s="313"/>
      <c r="DE7" s="313"/>
      <c r="DF7" s="313"/>
      <c r="DG7" s="313"/>
      <c r="DH7" s="313"/>
      <c r="DI7" s="313"/>
      <c r="DJ7" s="313"/>
      <c r="DK7" s="313"/>
      <c r="DL7" s="313"/>
      <c r="DM7" s="313"/>
      <c r="DN7" s="313"/>
      <c r="DO7" s="313"/>
      <c r="DP7" s="313"/>
      <c r="DQ7" s="313"/>
      <c r="DR7" s="313"/>
      <c r="DS7" s="313"/>
      <c r="DT7" s="313"/>
      <c r="DU7" s="313"/>
      <c r="DV7" s="313"/>
      <c r="DW7" s="313"/>
      <c r="DX7" s="313"/>
      <c r="DY7" s="313"/>
      <c r="DZ7" s="313"/>
      <c r="EA7" s="313"/>
      <c r="EB7" s="313"/>
      <c r="EC7" s="313"/>
      <c r="ED7" s="313"/>
      <c r="EE7" s="313"/>
      <c r="EF7" s="313"/>
      <c r="EG7" s="313"/>
      <c r="EH7" s="313"/>
      <c r="EI7" s="313"/>
      <c r="EJ7" s="313"/>
      <c r="EK7" s="313"/>
      <c r="EL7" s="313"/>
      <c r="EM7" s="313"/>
      <c r="EN7" s="313"/>
      <c r="EO7" s="313"/>
      <c r="EP7" s="313"/>
      <c r="EQ7" s="313"/>
      <c r="ER7" s="313"/>
      <c r="ES7" s="313"/>
      <c r="ET7" s="313"/>
      <c r="EU7" s="313"/>
      <c r="EV7" s="313"/>
      <c r="EW7" s="313"/>
      <c r="EX7" s="313"/>
      <c r="EY7" s="313"/>
      <c r="EZ7" s="313"/>
      <c r="FA7" s="313"/>
      <c r="FB7" s="313"/>
      <c r="FC7" s="313"/>
      <c r="FD7" s="313"/>
      <c r="FE7" s="313"/>
      <c r="FF7" s="313"/>
      <c r="FG7" s="313"/>
      <c r="FH7" s="313"/>
      <c r="FI7" s="313"/>
      <c r="FJ7" s="313"/>
      <c r="FK7" s="313"/>
      <c r="FL7" s="313"/>
      <c r="FM7" s="313"/>
      <c r="FN7" s="313"/>
      <c r="FO7" s="313"/>
      <c r="FP7" s="313"/>
      <c r="FQ7" s="313"/>
      <c r="FR7" s="313"/>
      <c r="FS7" s="313"/>
      <c r="FT7" s="313"/>
      <c r="FU7" s="313"/>
      <c r="FV7" s="313"/>
      <c r="FW7" s="313"/>
      <c r="FX7" s="313"/>
      <c r="FY7" s="313"/>
      <c r="FZ7" s="313"/>
      <c r="GA7" s="313"/>
      <c r="GB7" s="313"/>
      <c r="GC7" s="313"/>
      <c r="GD7" s="313"/>
      <c r="GE7" s="313"/>
      <c r="GF7" s="313"/>
      <c r="GG7" s="313"/>
      <c r="GH7" s="313"/>
      <c r="GI7" s="313"/>
      <c r="GJ7" s="313"/>
      <c r="GK7" s="313"/>
      <c r="GL7" s="313"/>
      <c r="GM7" s="313"/>
      <c r="GN7" s="313"/>
      <c r="GO7" s="313"/>
      <c r="GP7" s="313"/>
      <c r="GQ7" s="313"/>
      <c r="GR7" s="313"/>
      <c r="GS7" s="313"/>
      <c r="GT7" s="313"/>
      <c r="GU7" s="313"/>
      <c r="GV7" s="313"/>
      <c r="GW7" s="313"/>
      <c r="GX7" s="313"/>
      <c r="GY7" s="313"/>
      <c r="GZ7" s="313"/>
      <c r="HA7" s="313"/>
      <c r="HB7" s="313"/>
      <c r="HC7" s="313"/>
      <c r="HD7" s="313"/>
      <c r="HE7" s="313"/>
      <c r="HF7" s="313"/>
      <c r="HG7" s="313"/>
      <c r="HH7" s="313"/>
      <c r="HI7" s="313"/>
      <c r="HJ7" s="313"/>
      <c r="HK7" s="313"/>
      <c r="HL7" s="313"/>
      <c r="HM7" s="313"/>
      <c r="HN7" s="313"/>
      <c r="HO7" s="313"/>
      <c r="HP7" s="313"/>
      <c r="HQ7" s="313"/>
      <c r="HR7" s="313"/>
      <c r="HS7" s="313"/>
      <c r="HT7" s="313"/>
      <c r="HU7" s="313"/>
      <c r="HV7" s="313"/>
      <c r="HW7" s="313"/>
      <c r="HX7" s="313"/>
      <c r="HY7" s="313"/>
      <c r="HZ7" s="313"/>
      <c r="IA7" s="313"/>
      <c r="IB7" s="313"/>
      <c r="IC7" s="313"/>
      <c r="ID7" s="313"/>
      <c r="IE7" s="313"/>
      <c r="IF7" s="313"/>
      <c r="IG7" s="313"/>
      <c r="IH7" s="313"/>
      <c r="II7" s="313"/>
      <c r="IJ7" s="313"/>
      <c r="IK7" s="313"/>
      <c r="IL7" s="313"/>
      <c r="IM7" s="313"/>
      <c r="IN7" s="313"/>
      <c r="IO7" s="313"/>
      <c r="IP7" s="313"/>
      <c r="IQ7" s="313"/>
      <c r="IR7" s="313"/>
      <c r="IS7" s="313"/>
      <c r="IT7" s="313"/>
      <c r="IU7" s="313"/>
      <c r="IV7" s="313"/>
      <c r="IW7" s="313"/>
      <c r="IX7" s="313"/>
      <c r="IY7" s="313"/>
      <c r="IZ7" s="313"/>
      <c r="JA7" s="313"/>
      <c r="JB7" s="313"/>
      <c r="JC7" s="313"/>
      <c r="JD7" s="313"/>
      <c r="JE7" s="313"/>
      <c r="JF7" s="313"/>
      <c r="JG7" s="313"/>
      <c r="JH7" s="313"/>
      <c r="JI7" s="313"/>
      <c r="JJ7" s="313"/>
      <c r="JK7" s="313"/>
      <c r="JL7" s="313"/>
      <c r="JM7" s="313"/>
      <c r="JN7" s="313"/>
      <c r="JO7" s="313"/>
      <c r="JP7" s="313"/>
      <c r="JQ7" s="313"/>
      <c r="JR7" s="313"/>
      <c r="JS7" s="313"/>
      <c r="JT7" s="313"/>
      <c r="JU7" s="313"/>
      <c r="JV7" s="313"/>
      <c r="JW7" s="313"/>
      <c r="JX7" s="313"/>
      <c r="JY7" s="313"/>
      <c r="JZ7" s="313"/>
      <c r="KA7" s="313"/>
      <c r="KB7" s="313"/>
      <c r="KC7" s="313"/>
      <c r="KD7" s="313"/>
      <c r="KE7" s="313"/>
      <c r="KF7" s="313"/>
      <c r="KG7" s="313"/>
      <c r="KH7" s="313"/>
      <c r="KI7" s="313"/>
      <c r="KJ7" s="313"/>
      <c r="KK7" s="313"/>
      <c r="KL7" s="313"/>
      <c r="KM7" s="313"/>
      <c r="KN7" s="313"/>
      <c r="KO7" s="313"/>
      <c r="KP7" s="313"/>
      <c r="KQ7" s="313"/>
      <c r="KR7" s="313"/>
      <c r="KS7" s="313"/>
      <c r="KT7" s="313"/>
      <c r="KU7" s="313"/>
      <c r="KV7" s="313"/>
      <c r="KW7" s="313"/>
      <c r="KX7" s="313"/>
      <c r="KY7" s="313"/>
      <c r="KZ7" s="313"/>
      <c r="LA7" s="313"/>
      <c r="LB7" s="313"/>
      <c r="LC7" s="313"/>
      <c r="LD7" s="313"/>
      <c r="LE7" s="313"/>
      <c r="LF7" s="313"/>
      <c r="LG7" s="313"/>
      <c r="LH7" s="313"/>
      <c r="LI7" s="313"/>
      <c r="LJ7" s="313"/>
      <c r="LK7" s="313"/>
      <c r="LL7" s="313"/>
      <c r="LM7" s="313"/>
      <c r="LN7" s="313"/>
      <c r="LO7" s="313"/>
      <c r="LP7" s="313"/>
      <c r="LQ7" s="313"/>
      <c r="LR7" s="313"/>
      <c r="LS7" s="313"/>
      <c r="LT7" s="313"/>
      <c r="LU7" s="313"/>
      <c r="LV7" s="313"/>
      <c r="LW7" s="313"/>
      <c r="LX7" s="313"/>
      <c r="LY7" s="313"/>
      <c r="LZ7" s="313"/>
      <c r="MA7" s="313"/>
      <c r="MB7" s="313"/>
      <c r="MC7" s="313"/>
      <c r="MD7" s="313"/>
      <c r="ME7" s="313"/>
      <c r="MF7" s="313"/>
      <c r="MG7" s="313"/>
      <c r="MH7" s="313"/>
      <c r="MI7" s="313"/>
      <c r="MJ7" s="313"/>
      <c r="MK7" s="313"/>
      <c r="ML7" s="313"/>
      <c r="MM7" s="313"/>
      <c r="MN7" s="313"/>
      <c r="MO7" s="313"/>
      <c r="MP7" s="313"/>
      <c r="MQ7" s="313"/>
      <c r="MR7" s="313"/>
      <c r="MS7" s="313"/>
      <c r="MT7" s="313"/>
      <c r="MU7" s="313"/>
      <c r="MV7" s="313"/>
      <c r="MW7" s="313"/>
      <c r="MX7" s="313"/>
      <c r="MY7" s="313"/>
      <c r="MZ7" s="313"/>
      <c r="NA7" s="313"/>
      <c r="NB7" s="313"/>
      <c r="NC7" s="313"/>
      <c r="ND7" s="313"/>
      <c r="NE7" s="313"/>
      <c r="NF7" s="313"/>
      <c r="NG7" s="313"/>
      <c r="NH7" s="313"/>
      <c r="NI7" s="313"/>
      <c r="NJ7" s="313"/>
      <c r="NK7" s="313"/>
      <c r="NL7" s="313"/>
      <c r="NM7" s="313"/>
      <c r="NN7" s="313"/>
      <c r="NO7" s="313"/>
      <c r="NP7" s="313"/>
      <c r="NQ7" s="313"/>
      <c r="NR7" s="313"/>
      <c r="NS7" s="313"/>
      <c r="NT7" s="313"/>
      <c r="NU7" s="313"/>
      <c r="NV7" s="313"/>
      <c r="NW7" s="313"/>
      <c r="NX7" s="313"/>
    </row>
    <row r="8" spans="1:388" ht="30" customHeight="1" x14ac:dyDescent="0.2">
      <c r="A8" s="321" t="s">
        <v>73</v>
      </c>
      <c r="B8" s="321"/>
      <c r="C8" s="321"/>
      <c r="D8" s="321"/>
      <c r="E8" s="321"/>
      <c r="F8" s="322" t="s">
        <v>74</v>
      </c>
      <c r="G8" s="321" t="s">
        <v>75</v>
      </c>
      <c r="H8" s="321"/>
      <c r="I8" s="313"/>
      <c r="J8" s="313"/>
      <c r="K8" s="313"/>
      <c r="L8" s="313"/>
      <c r="M8" s="313"/>
      <c r="N8" s="313"/>
      <c r="O8" s="313"/>
      <c r="P8" s="313"/>
      <c r="Q8" s="313"/>
      <c r="R8" s="313"/>
      <c r="S8" s="313"/>
      <c r="T8" s="313"/>
      <c r="U8" s="313"/>
      <c r="V8" s="313"/>
      <c r="W8" s="313"/>
      <c r="X8" s="313"/>
      <c r="Y8" s="313"/>
      <c r="Z8" s="313"/>
      <c r="AA8" s="313"/>
      <c r="AB8" s="313"/>
      <c r="AC8" s="313"/>
      <c r="AD8" s="313"/>
      <c r="AE8" s="313"/>
      <c r="AF8" s="313"/>
      <c r="AG8" s="313"/>
      <c r="AH8" s="313"/>
      <c r="AI8" s="313"/>
      <c r="AJ8" s="313"/>
      <c r="AK8" s="313"/>
      <c r="AL8" s="313"/>
      <c r="AM8" s="313"/>
      <c r="AN8" s="313"/>
      <c r="AO8" s="313"/>
      <c r="AP8" s="313"/>
      <c r="AQ8" s="313"/>
      <c r="AR8" s="313"/>
      <c r="AS8" s="313"/>
      <c r="AT8" s="313"/>
      <c r="AU8" s="313"/>
      <c r="AV8" s="313"/>
      <c r="AW8" s="313"/>
      <c r="AX8" s="313"/>
      <c r="AY8" s="313"/>
      <c r="AZ8" s="313"/>
      <c r="BA8" s="313"/>
      <c r="BB8" s="313"/>
      <c r="BC8" s="313"/>
      <c r="BD8" s="313"/>
      <c r="BE8" s="313"/>
      <c r="BF8" s="313"/>
      <c r="BG8" s="313"/>
      <c r="BH8" s="313"/>
      <c r="BI8" s="313"/>
      <c r="BJ8" s="313"/>
      <c r="BK8" s="313"/>
      <c r="BL8" s="313"/>
      <c r="BM8" s="313"/>
      <c r="BN8" s="313"/>
      <c r="BO8" s="313"/>
      <c r="BP8" s="313"/>
      <c r="BQ8" s="313"/>
      <c r="BR8" s="313"/>
      <c r="BS8" s="313"/>
      <c r="BT8" s="313"/>
      <c r="BU8" s="313"/>
      <c r="BV8" s="313"/>
      <c r="BW8" s="313"/>
      <c r="BX8" s="313"/>
      <c r="BY8" s="313"/>
      <c r="BZ8" s="313"/>
      <c r="CA8" s="313"/>
      <c r="CB8" s="313"/>
      <c r="CC8" s="313"/>
      <c r="CD8" s="313"/>
      <c r="CE8" s="313"/>
      <c r="CF8" s="313"/>
      <c r="CG8" s="313"/>
      <c r="CH8" s="313"/>
      <c r="CI8" s="313"/>
      <c r="CJ8" s="313"/>
      <c r="CK8" s="313"/>
      <c r="CL8" s="313"/>
      <c r="CM8" s="313"/>
      <c r="CN8" s="313"/>
      <c r="CO8" s="313"/>
      <c r="CP8" s="313"/>
      <c r="CQ8" s="313"/>
      <c r="CR8" s="313"/>
      <c r="CS8" s="313"/>
      <c r="CT8" s="313"/>
      <c r="CU8" s="313"/>
      <c r="CV8" s="313"/>
      <c r="CW8" s="313"/>
      <c r="CX8" s="313"/>
      <c r="CY8" s="313"/>
      <c r="CZ8" s="313"/>
      <c r="DA8" s="313"/>
      <c r="DB8" s="313"/>
      <c r="DC8" s="313"/>
      <c r="DD8" s="313"/>
      <c r="DE8" s="313"/>
      <c r="DF8" s="313"/>
      <c r="DG8" s="313"/>
      <c r="DH8" s="313"/>
      <c r="DI8" s="313"/>
      <c r="DJ8" s="313"/>
      <c r="DK8" s="313"/>
      <c r="DL8" s="313"/>
      <c r="DM8" s="313"/>
      <c r="DN8" s="313"/>
      <c r="DO8" s="313"/>
      <c r="DP8" s="313"/>
      <c r="DQ8" s="313"/>
      <c r="DR8" s="313"/>
      <c r="DS8" s="313"/>
      <c r="DT8" s="313"/>
      <c r="DU8" s="313"/>
      <c r="DV8" s="313"/>
      <c r="DW8" s="313"/>
      <c r="DX8" s="313"/>
      <c r="DY8" s="313"/>
      <c r="DZ8" s="313"/>
      <c r="EA8" s="313"/>
      <c r="EB8" s="313"/>
      <c r="EC8" s="313"/>
      <c r="ED8" s="313"/>
      <c r="EE8" s="313"/>
      <c r="EF8" s="313"/>
      <c r="EG8" s="313"/>
      <c r="EH8" s="313"/>
      <c r="EI8" s="313"/>
      <c r="EJ8" s="313"/>
      <c r="EK8" s="313"/>
      <c r="EL8" s="313"/>
      <c r="EM8" s="313"/>
      <c r="EN8" s="313"/>
      <c r="EO8" s="313"/>
      <c r="EP8" s="313"/>
      <c r="EQ8" s="313"/>
      <c r="ER8" s="313"/>
      <c r="ES8" s="313"/>
      <c r="ET8" s="313"/>
      <c r="EU8" s="313"/>
      <c r="EV8" s="313"/>
      <c r="EW8" s="313"/>
      <c r="EX8" s="313"/>
      <c r="EY8" s="313"/>
      <c r="EZ8" s="313"/>
      <c r="FA8" s="313"/>
      <c r="FB8" s="313"/>
      <c r="FC8" s="313"/>
      <c r="FD8" s="313"/>
      <c r="FE8" s="313"/>
      <c r="FF8" s="313"/>
      <c r="FG8" s="313"/>
      <c r="FH8" s="313"/>
      <c r="FI8" s="313"/>
      <c r="FJ8" s="313"/>
      <c r="FK8" s="313"/>
      <c r="FL8" s="313"/>
      <c r="FM8" s="313"/>
      <c r="FN8" s="313"/>
      <c r="FO8" s="313"/>
      <c r="FP8" s="313"/>
      <c r="FQ8" s="313"/>
      <c r="FR8" s="313"/>
      <c r="FS8" s="313"/>
      <c r="FT8" s="313"/>
      <c r="FU8" s="313"/>
      <c r="FV8" s="313"/>
      <c r="FW8" s="313"/>
      <c r="FX8" s="313"/>
      <c r="FY8" s="313"/>
      <c r="FZ8" s="313"/>
      <c r="GA8" s="313"/>
      <c r="GB8" s="313"/>
      <c r="GC8" s="313"/>
      <c r="GD8" s="313"/>
      <c r="GE8" s="313"/>
      <c r="GF8" s="313"/>
      <c r="GG8" s="313"/>
      <c r="GH8" s="313"/>
      <c r="GI8" s="313"/>
      <c r="GJ8" s="313"/>
      <c r="GK8" s="313"/>
      <c r="GL8" s="313"/>
      <c r="GM8" s="313"/>
      <c r="GN8" s="313"/>
      <c r="GO8" s="313"/>
      <c r="GP8" s="313"/>
      <c r="GQ8" s="313"/>
      <c r="GR8" s="313"/>
      <c r="GS8" s="313"/>
      <c r="GT8" s="313"/>
      <c r="GU8" s="313"/>
      <c r="GV8" s="313"/>
      <c r="GW8" s="313"/>
      <c r="GX8" s="313"/>
      <c r="GY8" s="313"/>
      <c r="GZ8" s="313"/>
      <c r="HA8" s="313"/>
      <c r="HB8" s="313"/>
      <c r="HC8" s="313"/>
      <c r="HD8" s="313"/>
      <c r="HE8" s="313"/>
      <c r="HF8" s="313"/>
      <c r="HG8" s="313"/>
      <c r="HH8" s="313"/>
      <c r="HI8" s="313"/>
      <c r="HJ8" s="313"/>
      <c r="HK8" s="313"/>
      <c r="HL8" s="313"/>
      <c r="HM8" s="313"/>
      <c r="HN8" s="313"/>
      <c r="HO8" s="313"/>
      <c r="HP8" s="313"/>
      <c r="HQ8" s="313"/>
      <c r="HR8" s="313"/>
      <c r="HS8" s="313"/>
      <c r="HT8" s="313"/>
      <c r="HU8" s="313"/>
      <c r="HV8" s="313"/>
      <c r="HW8" s="313"/>
      <c r="HX8" s="313"/>
      <c r="HY8" s="313"/>
      <c r="HZ8" s="313"/>
      <c r="IA8" s="313"/>
      <c r="IB8" s="313"/>
      <c r="IC8" s="313"/>
      <c r="ID8" s="313"/>
      <c r="IE8" s="313"/>
      <c r="IF8" s="313"/>
      <c r="IG8" s="313"/>
      <c r="IH8" s="313"/>
      <c r="II8" s="313"/>
      <c r="IJ8" s="313"/>
      <c r="IK8" s="313"/>
      <c r="IL8" s="313"/>
      <c r="IM8" s="313"/>
      <c r="IN8" s="313"/>
      <c r="IO8" s="313"/>
      <c r="IP8" s="313"/>
      <c r="IQ8" s="313"/>
      <c r="IR8" s="313"/>
      <c r="IS8" s="313"/>
      <c r="IT8" s="313"/>
      <c r="IU8" s="313"/>
      <c r="IV8" s="313"/>
      <c r="IW8" s="313"/>
      <c r="IX8" s="313"/>
      <c r="IY8" s="313"/>
      <c r="IZ8" s="313"/>
      <c r="JA8" s="313"/>
      <c r="JB8" s="313"/>
      <c r="JC8" s="313"/>
      <c r="JD8" s="313"/>
      <c r="JE8" s="313"/>
      <c r="JF8" s="313"/>
      <c r="JG8" s="313"/>
      <c r="JH8" s="313"/>
      <c r="JI8" s="313"/>
      <c r="JJ8" s="313"/>
      <c r="JK8" s="313"/>
      <c r="JL8" s="313"/>
      <c r="JM8" s="313"/>
      <c r="JN8" s="313"/>
      <c r="JO8" s="313"/>
      <c r="JP8" s="313"/>
      <c r="JQ8" s="313"/>
      <c r="JR8" s="313"/>
      <c r="JS8" s="313"/>
      <c r="JT8" s="313"/>
      <c r="JU8" s="313"/>
      <c r="JV8" s="313"/>
      <c r="JW8" s="313"/>
      <c r="JX8" s="313"/>
      <c r="JY8" s="313"/>
      <c r="JZ8" s="313"/>
      <c r="KA8" s="313"/>
      <c r="KB8" s="313"/>
      <c r="KC8" s="313"/>
      <c r="KD8" s="313"/>
      <c r="KE8" s="313"/>
      <c r="KF8" s="313"/>
      <c r="KG8" s="313"/>
      <c r="KH8" s="313"/>
      <c r="KI8" s="313"/>
      <c r="KJ8" s="313"/>
      <c r="KK8" s="313"/>
      <c r="KL8" s="313"/>
      <c r="KM8" s="313"/>
      <c r="KN8" s="313"/>
      <c r="KO8" s="313"/>
      <c r="KP8" s="313"/>
      <c r="KQ8" s="313"/>
      <c r="KR8" s="313"/>
      <c r="KS8" s="313"/>
      <c r="KT8" s="313"/>
      <c r="KU8" s="313"/>
      <c r="KV8" s="313"/>
      <c r="KW8" s="313"/>
      <c r="KX8" s="313"/>
      <c r="KY8" s="313"/>
      <c r="KZ8" s="313"/>
      <c r="LA8" s="313"/>
      <c r="LB8" s="313"/>
      <c r="LC8" s="313"/>
      <c r="LD8" s="313"/>
      <c r="LE8" s="313"/>
      <c r="LF8" s="313"/>
      <c r="LG8" s="313"/>
      <c r="LH8" s="313"/>
      <c r="LI8" s="313"/>
      <c r="LJ8" s="313"/>
      <c r="LK8" s="313"/>
      <c r="LL8" s="313"/>
      <c r="LM8" s="313"/>
      <c r="LN8" s="313"/>
      <c r="LO8" s="313"/>
      <c r="LP8" s="313"/>
      <c r="LQ8" s="313"/>
      <c r="LR8" s="313"/>
      <c r="LS8" s="313"/>
      <c r="LT8" s="313"/>
      <c r="LU8" s="313"/>
      <c r="LV8" s="313"/>
      <c r="LW8" s="313"/>
      <c r="LX8" s="313"/>
      <c r="LY8" s="313"/>
      <c r="LZ8" s="313"/>
      <c r="MA8" s="313"/>
      <c r="MB8" s="313"/>
      <c r="MC8" s="313"/>
      <c r="MD8" s="313"/>
      <c r="ME8" s="313"/>
      <c r="MF8" s="313"/>
      <c r="MG8" s="313"/>
      <c r="MH8" s="313"/>
      <c r="MI8" s="313"/>
      <c r="MJ8" s="313"/>
      <c r="MK8" s="313"/>
      <c r="ML8" s="313"/>
      <c r="MM8" s="313"/>
      <c r="MN8" s="313"/>
      <c r="MO8" s="313"/>
      <c r="MP8" s="313"/>
      <c r="MQ8" s="313"/>
      <c r="MR8" s="313"/>
      <c r="MS8" s="313"/>
      <c r="MT8" s="313"/>
      <c r="MU8" s="313"/>
      <c r="MV8" s="313"/>
      <c r="MW8" s="313"/>
      <c r="MX8" s="313"/>
      <c r="MY8" s="313"/>
      <c r="MZ8" s="313"/>
      <c r="NA8" s="313"/>
      <c r="NB8" s="313"/>
      <c r="NC8" s="313"/>
      <c r="ND8" s="313"/>
      <c r="NE8" s="313"/>
      <c r="NF8" s="313"/>
      <c r="NG8" s="313"/>
      <c r="NH8" s="313"/>
      <c r="NI8" s="313"/>
      <c r="NJ8" s="313"/>
      <c r="NK8" s="313"/>
      <c r="NL8" s="313"/>
      <c r="NM8" s="313"/>
      <c r="NN8" s="313"/>
      <c r="NO8" s="313"/>
      <c r="NP8" s="313"/>
      <c r="NQ8" s="313"/>
      <c r="NR8" s="313"/>
      <c r="NS8" s="313"/>
      <c r="NT8" s="313"/>
      <c r="NU8" s="313"/>
      <c r="NV8" s="313"/>
      <c r="NW8" s="313"/>
      <c r="NX8" s="313"/>
    </row>
    <row r="9" spans="1:388" ht="51" x14ac:dyDescent="0.2">
      <c r="A9" s="214" t="s">
        <v>76</v>
      </c>
      <c r="B9" s="215"/>
      <c r="C9" s="215"/>
      <c r="D9" s="215"/>
      <c r="E9" s="215"/>
      <c r="F9" s="323" t="s">
        <v>77</v>
      </c>
      <c r="G9" s="324" t="s">
        <v>654</v>
      </c>
      <c r="H9" s="325"/>
      <c r="I9" s="313"/>
      <c r="J9" s="313"/>
      <c r="K9" s="313"/>
      <c r="L9" s="313"/>
      <c r="M9" s="313"/>
      <c r="N9" s="313"/>
      <c r="O9" s="313"/>
      <c r="P9" s="313"/>
      <c r="Q9" s="313"/>
      <c r="R9" s="313"/>
      <c r="S9" s="313"/>
      <c r="T9" s="313"/>
      <c r="U9" s="313"/>
      <c r="V9" s="313"/>
      <c r="W9" s="313"/>
      <c r="X9" s="313"/>
      <c r="Y9" s="313"/>
      <c r="Z9" s="313"/>
      <c r="AA9" s="313"/>
      <c r="AB9" s="313"/>
      <c r="AC9" s="313"/>
      <c r="AD9" s="313"/>
      <c r="AE9" s="313"/>
      <c r="AF9" s="313"/>
      <c r="AG9" s="313"/>
      <c r="AH9" s="313"/>
      <c r="AI9" s="313"/>
      <c r="AJ9" s="313"/>
      <c r="AK9" s="313"/>
      <c r="AL9" s="313"/>
      <c r="AM9" s="313"/>
      <c r="AN9" s="313"/>
      <c r="AO9" s="313"/>
      <c r="AP9" s="313"/>
      <c r="AQ9" s="313"/>
      <c r="AR9" s="313"/>
      <c r="AS9" s="313"/>
      <c r="AT9" s="313"/>
      <c r="AU9" s="313"/>
      <c r="AV9" s="313"/>
      <c r="AW9" s="313"/>
      <c r="AX9" s="313"/>
      <c r="AY9" s="313"/>
      <c r="AZ9" s="313"/>
      <c r="BA9" s="313"/>
      <c r="BB9" s="313"/>
      <c r="BC9" s="313"/>
      <c r="BD9" s="313"/>
      <c r="BE9" s="313"/>
      <c r="BF9" s="313"/>
      <c r="BG9" s="313"/>
      <c r="BH9" s="313"/>
      <c r="BI9" s="313"/>
      <c r="BJ9" s="313"/>
      <c r="BK9" s="313"/>
      <c r="BL9" s="313"/>
      <c r="BM9" s="313"/>
      <c r="BN9" s="313"/>
      <c r="BO9" s="313"/>
      <c r="BP9" s="313"/>
      <c r="BQ9" s="313"/>
      <c r="BR9" s="313"/>
      <c r="BS9" s="313"/>
      <c r="BT9" s="313"/>
      <c r="BU9" s="313"/>
      <c r="BV9" s="313"/>
      <c r="BW9" s="313"/>
      <c r="BX9" s="313"/>
      <c r="BY9" s="313"/>
      <c r="BZ9" s="313"/>
      <c r="CA9" s="313"/>
      <c r="CB9" s="313"/>
      <c r="CC9" s="313"/>
      <c r="CD9" s="313"/>
      <c r="CE9" s="313"/>
      <c r="CF9" s="313"/>
      <c r="CG9" s="313"/>
      <c r="CH9" s="313"/>
      <c r="CI9" s="313"/>
      <c r="CJ9" s="313"/>
      <c r="CK9" s="313"/>
      <c r="CL9" s="313"/>
      <c r="CM9" s="313"/>
      <c r="CN9" s="313"/>
      <c r="CO9" s="313"/>
      <c r="CP9" s="313"/>
      <c r="CQ9" s="313"/>
      <c r="CR9" s="313"/>
      <c r="CS9" s="313"/>
      <c r="CT9" s="313"/>
      <c r="CU9" s="313"/>
      <c r="CV9" s="313"/>
      <c r="CW9" s="313"/>
      <c r="CX9" s="313"/>
      <c r="CY9" s="313"/>
      <c r="CZ9" s="313"/>
      <c r="DA9" s="313"/>
      <c r="DB9" s="313"/>
      <c r="DC9" s="313"/>
      <c r="DD9" s="313"/>
      <c r="DE9" s="313"/>
      <c r="DF9" s="313"/>
      <c r="DG9" s="313"/>
      <c r="DH9" s="313"/>
      <c r="DI9" s="313"/>
      <c r="DJ9" s="313"/>
      <c r="DK9" s="313"/>
      <c r="DL9" s="313"/>
      <c r="DM9" s="313"/>
      <c r="DN9" s="313"/>
      <c r="DO9" s="313"/>
      <c r="DP9" s="313"/>
      <c r="DQ9" s="313"/>
      <c r="DR9" s="313"/>
      <c r="DS9" s="313"/>
      <c r="DT9" s="313"/>
      <c r="DU9" s="313"/>
      <c r="DV9" s="313"/>
      <c r="DW9" s="313"/>
      <c r="DX9" s="313"/>
      <c r="DY9" s="313"/>
      <c r="DZ9" s="313"/>
      <c r="EA9" s="313"/>
      <c r="EB9" s="313"/>
      <c r="EC9" s="313"/>
      <c r="ED9" s="313"/>
      <c r="EE9" s="313"/>
      <c r="EF9" s="313"/>
      <c r="EG9" s="313"/>
      <c r="EH9" s="313"/>
      <c r="EI9" s="313"/>
      <c r="EJ9" s="313"/>
      <c r="EK9" s="313"/>
      <c r="EL9" s="313"/>
      <c r="EM9" s="313"/>
      <c r="EN9" s="313"/>
      <c r="EO9" s="313"/>
      <c r="EP9" s="313"/>
      <c r="EQ9" s="313"/>
      <c r="ER9" s="313"/>
      <c r="ES9" s="313"/>
      <c r="ET9" s="313"/>
      <c r="EU9" s="313"/>
      <c r="EV9" s="313"/>
      <c r="EW9" s="313"/>
      <c r="EX9" s="313"/>
      <c r="EY9" s="313"/>
      <c r="EZ9" s="313"/>
      <c r="FA9" s="313"/>
      <c r="FB9" s="313"/>
      <c r="FC9" s="313"/>
      <c r="FD9" s="313"/>
      <c r="FE9" s="313"/>
      <c r="FF9" s="313"/>
      <c r="FG9" s="313"/>
      <c r="FH9" s="313"/>
      <c r="FI9" s="313"/>
      <c r="FJ9" s="313"/>
      <c r="FK9" s="313"/>
      <c r="FL9" s="313"/>
      <c r="FM9" s="313"/>
      <c r="FN9" s="313"/>
      <c r="FO9" s="313"/>
      <c r="FP9" s="313"/>
      <c r="FQ9" s="313"/>
      <c r="FR9" s="313"/>
      <c r="FS9" s="313"/>
      <c r="FT9" s="313"/>
      <c r="FU9" s="313"/>
      <c r="FV9" s="313"/>
      <c r="FW9" s="313"/>
      <c r="FX9" s="313"/>
      <c r="FY9" s="313"/>
      <c r="FZ9" s="313"/>
      <c r="GA9" s="313"/>
      <c r="GB9" s="313"/>
      <c r="GC9" s="313"/>
      <c r="GD9" s="313"/>
      <c r="GE9" s="313"/>
      <c r="GF9" s="313"/>
      <c r="GG9" s="313"/>
      <c r="GH9" s="313"/>
      <c r="GI9" s="313"/>
      <c r="GJ9" s="313"/>
      <c r="GK9" s="313"/>
      <c r="GL9" s="313"/>
      <c r="GM9" s="313"/>
      <c r="GN9" s="313"/>
      <c r="GO9" s="313"/>
      <c r="GP9" s="313"/>
      <c r="GQ9" s="313"/>
      <c r="GR9" s="313"/>
      <c r="GS9" s="313"/>
      <c r="GT9" s="313"/>
      <c r="GU9" s="313"/>
      <c r="GV9" s="313"/>
      <c r="GW9" s="313"/>
      <c r="GX9" s="313"/>
      <c r="GY9" s="313"/>
      <c r="GZ9" s="313"/>
      <c r="HA9" s="313"/>
      <c r="HB9" s="313"/>
      <c r="HC9" s="313"/>
      <c r="HD9" s="313"/>
      <c r="HE9" s="313"/>
      <c r="HF9" s="313"/>
      <c r="HG9" s="313"/>
      <c r="HH9" s="313"/>
      <c r="HI9" s="313"/>
      <c r="HJ9" s="313"/>
      <c r="HK9" s="313"/>
      <c r="HL9" s="313"/>
      <c r="HM9" s="313"/>
      <c r="HN9" s="313"/>
      <c r="HO9" s="313"/>
      <c r="HP9" s="313"/>
      <c r="HQ9" s="313"/>
      <c r="HR9" s="313"/>
      <c r="HS9" s="313"/>
      <c r="HT9" s="313"/>
      <c r="HU9" s="313"/>
      <c r="HV9" s="313"/>
      <c r="HW9" s="313"/>
      <c r="HX9" s="313"/>
      <c r="HY9" s="313"/>
      <c r="HZ9" s="313"/>
      <c r="IA9" s="313"/>
      <c r="IB9" s="313"/>
      <c r="IC9" s="313"/>
      <c r="ID9" s="313"/>
      <c r="IE9" s="313"/>
      <c r="IF9" s="313"/>
      <c r="IG9" s="313"/>
      <c r="IH9" s="313"/>
      <c r="II9" s="313"/>
      <c r="IJ9" s="313"/>
      <c r="IK9" s="313"/>
      <c r="IL9" s="313"/>
      <c r="IM9" s="313"/>
      <c r="IN9" s="313"/>
      <c r="IO9" s="313"/>
      <c r="IP9" s="313"/>
      <c r="IQ9" s="313"/>
      <c r="IR9" s="313"/>
      <c r="IS9" s="313"/>
      <c r="IT9" s="313"/>
      <c r="IU9" s="313"/>
      <c r="IV9" s="313"/>
      <c r="IW9" s="313"/>
      <c r="IX9" s="313"/>
      <c r="IY9" s="313"/>
      <c r="IZ9" s="313"/>
      <c r="JA9" s="313"/>
      <c r="JB9" s="313"/>
      <c r="JC9" s="313"/>
      <c r="JD9" s="313"/>
      <c r="JE9" s="313"/>
      <c r="JF9" s="313"/>
      <c r="JG9" s="313"/>
      <c r="JH9" s="313"/>
      <c r="JI9" s="313"/>
      <c r="JJ9" s="313"/>
      <c r="JK9" s="313"/>
      <c r="JL9" s="313"/>
      <c r="JM9" s="313"/>
      <c r="JN9" s="313"/>
      <c r="JO9" s="313"/>
      <c r="JP9" s="313"/>
      <c r="JQ9" s="313"/>
      <c r="JR9" s="313"/>
      <c r="JS9" s="313"/>
      <c r="JT9" s="313"/>
      <c r="JU9" s="313"/>
      <c r="JV9" s="313"/>
      <c r="JW9" s="313"/>
      <c r="JX9" s="313"/>
      <c r="JY9" s="313"/>
      <c r="JZ9" s="313"/>
      <c r="KA9" s="313"/>
      <c r="KB9" s="313"/>
      <c r="KC9" s="313"/>
      <c r="KD9" s="313"/>
      <c r="KE9" s="313"/>
      <c r="KF9" s="313"/>
      <c r="KG9" s="313"/>
      <c r="KH9" s="313"/>
      <c r="KI9" s="313"/>
      <c r="KJ9" s="313"/>
      <c r="KK9" s="313"/>
      <c r="KL9" s="313"/>
      <c r="KM9" s="313"/>
      <c r="KN9" s="313"/>
      <c r="KO9" s="313"/>
      <c r="KP9" s="313"/>
      <c r="KQ9" s="313"/>
      <c r="KR9" s="313"/>
      <c r="KS9" s="313"/>
      <c r="KT9" s="313"/>
      <c r="KU9" s="313"/>
      <c r="KV9" s="313"/>
      <c r="KW9" s="313"/>
      <c r="KX9" s="313"/>
      <c r="KY9" s="313"/>
      <c r="KZ9" s="313"/>
      <c r="LA9" s="313"/>
      <c r="LB9" s="313"/>
      <c r="LC9" s="313"/>
      <c r="LD9" s="313"/>
      <c r="LE9" s="313"/>
      <c r="LF9" s="313"/>
      <c r="LG9" s="313"/>
      <c r="LH9" s="313"/>
      <c r="LI9" s="313"/>
      <c r="LJ9" s="313"/>
      <c r="LK9" s="313"/>
      <c r="LL9" s="313"/>
      <c r="LM9" s="313"/>
      <c r="LN9" s="313"/>
      <c r="LO9" s="313"/>
      <c r="LP9" s="313"/>
      <c r="LQ9" s="313"/>
      <c r="LR9" s="313"/>
      <c r="LS9" s="313"/>
      <c r="LT9" s="313"/>
      <c r="LU9" s="313"/>
      <c r="LV9" s="313"/>
      <c r="LW9" s="313"/>
      <c r="LX9" s="313"/>
      <c r="LY9" s="313"/>
      <c r="LZ9" s="313"/>
      <c r="MA9" s="313"/>
      <c r="MB9" s="313"/>
      <c r="MC9" s="313"/>
      <c r="MD9" s="313"/>
      <c r="ME9" s="313"/>
      <c r="MF9" s="313"/>
      <c r="MG9" s="313"/>
      <c r="MH9" s="313"/>
      <c r="MI9" s="313"/>
      <c r="MJ9" s="313"/>
      <c r="MK9" s="313"/>
      <c r="ML9" s="313"/>
      <c r="MM9" s="313"/>
      <c r="MN9" s="313"/>
      <c r="MO9" s="313"/>
      <c r="MP9" s="313"/>
      <c r="MQ9" s="313"/>
      <c r="MR9" s="313"/>
      <c r="MS9" s="313"/>
      <c r="MT9" s="313"/>
      <c r="MU9" s="313"/>
      <c r="MV9" s="313"/>
      <c r="MW9" s="313"/>
      <c r="MX9" s="313"/>
      <c r="MY9" s="313"/>
      <c r="MZ9" s="313"/>
      <c r="NA9" s="313"/>
      <c r="NB9" s="313"/>
      <c r="NC9" s="313"/>
      <c r="ND9" s="313"/>
      <c r="NE9" s="313"/>
      <c r="NF9" s="313"/>
      <c r="NG9" s="313"/>
      <c r="NH9" s="313"/>
      <c r="NI9" s="313"/>
      <c r="NJ9" s="313"/>
      <c r="NK9" s="313"/>
      <c r="NL9" s="313"/>
      <c r="NM9" s="313"/>
      <c r="NN9" s="313"/>
      <c r="NO9" s="313"/>
      <c r="NP9" s="313"/>
      <c r="NQ9" s="313"/>
      <c r="NR9" s="313"/>
      <c r="NS9" s="313"/>
      <c r="NT9" s="313"/>
      <c r="NU9" s="313"/>
      <c r="NV9" s="313"/>
      <c r="NW9" s="313"/>
      <c r="NX9" s="313"/>
    </row>
    <row r="10" spans="1:388" ht="63.75" x14ac:dyDescent="0.2">
      <c r="A10" s="214"/>
      <c r="B10" s="215"/>
      <c r="C10" s="215"/>
      <c r="D10" s="215"/>
      <c r="E10" s="215"/>
      <c r="F10" s="326" t="s">
        <v>78</v>
      </c>
      <c r="G10" s="327" t="s">
        <v>655</v>
      </c>
      <c r="H10" s="328"/>
      <c r="I10" s="313"/>
      <c r="J10" s="313"/>
      <c r="K10" s="313"/>
      <c r="L10" s="313"/>
      <c r="M10" s="313"/>
      <c r="N10" s="313"/>
      <c r="O10" s="313"/>
      <c r="P10" s="313"/>
      <c r="Q10" s="313"/>
      <c r="R10" s="313"/>
      <c r="S10" s="313"/>
      <c r="T10" s="313"/>
      <c r="U10" s="313"/>
      <c r="V10" s="313"/>
      <c r="W10" s="313"/>
      <c r="X10" s="313"/>
      <c r="Y10" s="313"/>
      <c r="Z10" s="313"/>
      <c r="AA10" s="313"/>
      <c r="AB10" s="313"/>
      <c r="AC10" s="313"/>
      <c r="AD10" s="313"/>
      <c r="AE10" s="313"/>
      <c r="AF10" s="313"/>
      <c r="AG10" s="313"/>
      <c r="AH10" s="313"/>
      <c r="AI10" s="313"/>
      <c r="AJ10" s="313"/>
      <c r="AK10" s="313"/>
      <c r="AL10" s="313"/>
      <c r="AM10" s="313"/>
      <c r="AN10" s="313"/>
      <c r="AO10" s="313"/>
      <c r="AP10" s="313"/>
      <c r="AQ10" s="313"/>
      <c r="AR10" s="313"/>
      <c r="AS10" s="313"/>
      <c r="AT10" s="313"/>
      <c r="AU10" s="313"/>
      <c r="AV10" s="313"/>
      <c r="AW10" s="313"/>
      <c r="AX10" s="313"/>
      <c r="AY10" s="313"/>
      <c r="AZ10" s="313"/>
      <c r="BA10" s="313"/>
      <c r="BB10" s="313"/>
      <c r="BC10" s="313"/>
      <c r="BD10" s="313"/>
      <c r="BE10" s="313"/>
      <c r="BF10" s="313"/>
      <c r="BG10" s="313"/>
      <c r="BH10" s="313"/>
      <c r="BI10" s="313"/>
      <c r="BJ10" s="313"/>
      <c r="BK10" s="313"/>
      <c r="BL10" s="313"/>
      <c r="BM10" s="313"/>
      <c r="BN10" s="313"/>
      <c r="BO10" s="313"/>
      <c r="BP10" s="313"/>
      <c r="BQ10" s="313"/>
      <c r="BR10" s="313"/>
      <c r="BS10" s="313"/>
      <c r="BT10" s="313"/>
      <c r="BU10" s="313"/>
      <c r="BV10" s="313"/>
      <c r="BW10" s="313"/>
      <c r="BX10" s="313"/>
      <c r="BY10" s="313"/>
      <c r="BZ10" s="313"/>
      <c r="CA10" s="313"/>
      <c r="CB10" s="313"/>
      <c r="CC10" s="313"/>
      <c r="CD10" s="313"/>
      <c r="CE10" s="313"/>
      <c r="CF10" s="313"/>
      <c r="CG10" s="313"/>
      <c r="CH10" s="313"/>
      <c r="CI10" s="313"/>
      <c r="CJ10" s="313"/>
      <c r="CK10" s="313"/>
      <c r="CL10" s="313"/>
      <c r="CM10" s="313"/>
      <c r="CN10" s="313"/>
      <c r="CO10" s="313"/>
      <c r="CP10" s="313"/>
      <c r="CQ10" s="313"/>
      <c r="CR10" s="313"/>
      <c r="CS10" s="313"/>
      <c r="CT10" s="313"/>
      <c r="CU10" s="313"/>
      <c r="CV10" s="313"/>
      <c r="CW10" s="313"/>
      <c r="CX10" s="313"/>
      <c r="CY10" s="313"/>
      <c r="CZ10" s="313"/>
      <c r="DA10" s="313"/>
      <c r="DB10" s="313"/>
      <c r="DC10" s="313"/>
      <c r="DD10" s="313"/>
      <c r="DE10" s="313"/>
      <c r="DF10" s="313"/>
      <c r="DG10" s="313"/>
      <c r="DH10" s="313"/>
      <c r="DI10" s="313"/>
      <c r="DJ10" s="313"/>
      <c r="DK10" s="313"/>
      <c r="DL10" s="313"/>
      <c r="DM10" s="313"/>
      <c r="DN10" s="313"/>
      <c r="DO10" s="313"/>
      <c r="DP10" s="313"/>
      <c r="DQ10" s="313"/>
      <c r="DR10" s="313"/>
      <c r="DS10" s="313"/>
      <c r="DT10" s="313"/>
      <c r="DU10" s="313"/>
      <c r="DV10" s="313"/>
      <c r="DW10" s="313"/>
      <c r="DX10" s="313"/>
      <c r="DY10" s="313"/>
      <c r="DZ10" s="313"/>
      <c r="EA10" s="313"/>
      <c r="EB10" s="313"/>
      <c r="EC10" s="313"/>
      <c r="ED10" s="313"/>
      <c r="EE10" s="313"/>
      <c r="EF10" s="313"/>
      <c r="EG10" s="313"/>
      <c r="EH10" s="313"/>
      <c r="EI10" s="313"/>
      <c r="EJ10" s="313"/>
      <c r="EK10" s="313"/>
      <c r="EL10" s="313"/>
      <c r="EM10" s="313"/>
      <c r="EN10" s="313"/>
      <c r="EO10" s="313"/>
      <c r="EP10" s="313"/>
      <c r="EQ10" s="313"/>
      <c r="ER10" s="313"/>
      <c r="ES10" s="313"/>
      <c r="ET10" s="313"/>
      <c r="EU10" s="313"/>
      <c r="EV10" s="313"/>
      <c r="EW10" s="313"/>
      <c r="EX10" s="313"/>
      <c r="EY10" s="313"/>
      <c r="EZ10" s="313"/>
      <c r="FA10" s="313"/>
      <c r="FB10" s="313"/>
      <c r="FC10" s="313"/>
      <c r="FD10" s="313"/>
      <c r="FE10" s="313"/>
      <c r="FF10" s="313"/>
      <c r="FG10" s="313"/>
      <c r="FH10" s="313"/>
      <c r="FI10" s="313"/>
      <c r="FJ10" s="313"/>
      <c r="FK10" s="313"/>
      <c r="FL10" s="313"/>
      <c r="FM10" s="313"/>
      <c r="FN10" s="313"/>
      <c r="FO10" s="313"/>
      <c r="FP10" s="313"/>
      <c r="FQ10" s="313"/>
      <c r="FR10" s="313"/>
      <c r="FS10" s="313"/>
      <c r="FT10" s="313"/>
      <c r="FU10" s="313"/>
      <c r="FV10" s="313"/>
      <c r="FW10" s="313"/>
      <c r="FX10" s="313"/>
      <c r="FY10" s="313"/>
      <c r="FZ10" s="313"/>
      <c r="GA10" s="313"/>
      <c r="GB10" s="313"/>
      <c r="GC10" s="313"/>
      <c r="GD10" s="313"/>
      <c r="GE10" s="313"/>
      <c r="GF10" s="313"/>
      <c r="GG10" s="313"/>
      <c r="GH10" s="313"/>
      <c r="GI10" s="313"/>
      <c r="GJ10" s="313"/>
      <c r="GK10" s="313"/>
      <c r="GL10" s="313"/>
      <c r="GM10" s="313"/>
      <c r="GN10" s="313"/>
      <c r="GO10" s="313"/>
      <c r="GP10" s="313"/>
      <c r="GQ10" s="313"/>
      <c r="GR10" s="313"/>
      <c r="GS10" s="313"/>
      <c r="GT10" s="313"/>
      <c r="GU10" s="313"/>
      <c r="GV10" s="313"/>
      <c r="GW10" s="313"/>
      <c r="GX10" s="313"/>
      <c r="GY10" s="313"/>
      <c r="GZ10" s="313"/>
      <c r="HA10" s="313"/>
      <c r="HB10" s="313"/>
      <c r="HC10" s="313"/>
      <c r="HD10" s="313"/>
      <c r="HE10" s="313"/>
      <c r="HF10" s="313"/>
      <c r="HG10" s="313"/>
      <c r="HH10" s="313"/>
      <c r="HI10" s="313"/>
      <c r="HJ10" s="313"/>
      <c r="HK10" s="313"/>
      <c r="HL10" s="313"/>
      <c r="HM10" s="313"/>
      <c r="HN10" s="313"/>
      <c r="HO10" s="313"/>
      <c r="HP10" s="313"/>
      <c r="HQ10" s="313"/>
      <c r="HR10" s="313"/>
      <c r="HS10" s="313"/>
      <c r="HT10" s="313"/>
      <c r="HU10" s="313"/>
      <c r="HV10" s="313"/>
      <c r="HW10" s="313"/>
      <c r="HX10" s="313"/>
      <c r="HY10" s="313"/>
      <c r="HZ10" s="313"/>
      <c r="IA10" s="313"/>
      <c r="IB10" s="313"/>
      <c r="IC10" s="313"/>
      <c r="ID10" s="313"/>
      <c r="IE10" s="313"/>
      <c r="IF10" s="313"/>
      <c r="IG10" s="313"/>
      <c r="IH10" s="313"/>
      <c r="II10" s="313"/>
      <c r="IJ10" s="313"/>
      <c r="IK10" s="313"/>
      <c r="IL10" s="313"/>
      <c r="IM10" s="313"/>
      <c r="IN10" s="313"/>
      <c r="IO10" s="313"/>
      <c r="IP10" s="313"/>
      <c r="IQ10" s="313"/>
      <c r="IR10" s="313"/>
      <c r="IS10" s="313"/>
      <c r="IT10" s="313"/>
      <c r="IU10" s="313"/>
      <c r="IV10" s="313"/>
      <c r="IW10" s="313"/>
      <c r="IX10" s="313"/>
      <c r="IY10" s="313"/>
      <c r="IZ10" s="313"/>
      <c r="JA10" s="313"/>
      <c r="JB10" s="313"/>
      <c r="JC10" s="313"/>
      <c r="JD10" s="313"/>
      <c r="JE10" s="313"/>
      <c r="JF10" s="313"/>
      <c r="JG10" s="313"/>
      <c r="JH10" s="313"/>
      <c r="JI10" s="313"/>
      <c r="JJ10" s="313"/>
      <c r="JK10" s="313"/>
      <c r="JL10" s="313"/>
      <c r="JM10" s="313"/>
      <c r="JN10" s="313"/>
      <c r="JO10" s="313"/>
      <c r="JP10" s="313"/>
      <c r="JQ10" s="313"/>
      <c r="JR10" s="313"/>
      <c r="JS10" s="313"/>
      <c r="JT10" s="313"/>
      <c r="JU10" s="313"/>
      <c r="JV10" s="313"/>
      <c r="JW10" s="313"/>
      <c r="JX10" s="313"/>
      <c r="JY10" s="313"/>
      <c r="JZ10" s="313"/>
      <c r="KA10" s="313"/>
      <c r="KB10" s="313"/>
      <c r="KC10" s="313"/>
      <c r="KD10" s="313"/>
      <c r="KE10" s="313"/>
      <c r="KF10" s="313"/>
      <c r="KG10" s="313"/>
      <c r="KH10" s="313"/>
      <c r="KI10" s="313"/>
      <c r="KJ10" s="313"/>
      <c r="KK10" s="313"/>
      <c r="KL10" s="313"/>
      <c r="KM10" s="313"/>
      <c r="KN10" s="313"/>
      <c r="KO10" s="313"/>
      <c r="KP10" s="313"/>
      <c r="KQ10" s="313"/>
      <c r="KR10" s="313"/>
      <c r="KS10" s="313"/>
      <c r="KT10" s="313"/>
      <c r="KU10" s="313"/>
      <c r="KV10" s="313"/>
      <c r="KW10" s="313"/>
      <c r="KX10" s="313"/>
      <c r="KY10" s="313"/>
      <c r="KZ10" s="313"/>
      <c r="LA10" s="313"/>
      <c r="LB10" s="313"/>
      <c r="LC10" s="313"/>
      <c r="LD10" s="313"/>
      <c r="LE10" s="313"/>
      <c r="LF10" s="313"/>
      <c r="LG10" s="313"/>
      <c r="LH10" s="313"/>
      <c r="LI10" s="313"/>
      <c r="LJ10" s="313"/>
      <c r="LK10" s="313"/>
      <c r="LL10" s="313"/>
      <c r="LM10" s="313"/>
      <c r="LN10" s="313"/>
      <c r="LO10" s="313"/>
      <c r="LP10" s="313"/>
      <c r="LQ10" s="313"/>
      <c r="LR10" s="313"/>
      <c r="LS10" s="313"/>
      <c r="LT10" s="313"/>
      <c r="LU10" s="313"/>
      <c r="LV10" s="313"/>
      <c r="LW10" s="313"/>
      <c r="LX10" s="313"/>
      <c r="LY10" s="313"/>
      <c r="LZ10" s="313"/>
      <c r="MA10" s="313"/>
      <c r="MB10" s="313"/>
      <c r="MC10" s="313"/>
      <c r="MD10" s="313"/>
      <c r="ME10" s="313"/>
      <c r="MF10" s="313"/>
      <c r="MG10" s="313"/>
      <c r="MH10" s="313"/>
      <c r="MI10" s="313"/>
      <c r="MJ10" s="313"/>
      <c r="MK10" s="313"/>
      <c r="ML10" s="313"/>
      <c r="MM10" s="313"/>
      <c r="MN10" s="313"/>
      <c r="MO10" s="313"/>
      <c r="MP10" s="313"/>
      <c r="MQ10" s="313"/>
      <c r="MR10" s="313"/>
      <c r="MS10" s="313"/>
      <c r="MT10" s="313"/>
      <c r="MU10" s="313"/>
      <c r="MV10" s="313"/>
      <c r="MW10" s="313"/>
      <c r="MX10" s="313"/>
      <c r="MY10" s="313"/>
      <c r="MZ10" s="313"/>
      <c r="NA10" s="313"/>
      <c r="NB10" s="313"/>
      <c r="NC10" s="313"/>
      <c r="ND10" s="313"/>
      <c r="NE10" s="313"/>
      <c r="NF10" s="313"/>
      <c r="NG10" s="313"/>
      <c r="NH10" s="313"/>
      <c r="NI10" s="313"/>
      <c r="NJ10" s="313"/>
      <c r="NK10" s="313"/>
      <c r="NL10" s="313"/>
      <c r="NM10" s="313"/>
      <c r="NN10" s="313"/>
      <c r="NO10" s="313"/>
      <c r="NP10" s="313"/>
      <c r="NQ10" s="313"/>
      <c r="NR10" s="313"/>
      <c r="NS10" s="313"/>
      <c r="NT10" s="313"/>
      <c r="NU10" s="313"/>
      <c r="NV10" s="313"/>
      <c r="NW10" s="313"/>
      <c r="NX10" s="313"/>
    </row>
    <row r="11" spans="1:388" ht="38.25" x14ac:dyDescent="0.2">
      <c r="A11" s="214"/>
      <c r="B11" s="215"/>
      <c r="C11" s="215"/>
      <c r="D11" s="215"/>
      <c r="E11" s="215"/>
      <c r="F11" s="326" t="s">
        <v>79</v>
      </c>
      <c r="G11" s="327" t="s">
        <v>656</v>
      </c>
      <c r="H11" s="329"/>
    </row>
    <row r="12" spans="1:388" x14ac:dyDescent="0.2">
      <c r="A12" s="214"/>
      <c r="B12" s="215"/>
      <c r="C12" s="215"/>
      <c r="D12" s="215"/>
      <c r="E12" s="215"/>
      <c r="F12" s="19" t="s">
        <v>80</v>
      </c>
      <c r="G12" s="327" t="s">
        <v>657</v>
      </c>
      <c r="H12" s="329"/>
    </row>
    <row r="13" spans="1:388" ht="25.5" x14ac:dyDescent="0.2">
      <c r="A13" s="214"/>
      <c r="B13" s="215"/>
      <c r="C13" s="215"/>
      <c r="D13" s="215"/>
      <c r="E13" s="215"/>
      <c r="F13" s="19" t="s">
        <v>81</v>
      </c>
      <c r="G13" s="327" t="s">
        <v>658</v>
      </c>
      <c r="H13" s="329"/>
    </row>
    <row r="14" spans="1:388" ht="25.5" x14ac:dyDescent="0.2">
      <c r="A14" s="214"/>
      <c r="B14" s="215"/>
      <c r="C14" s="215"/>
      <c r="D14" s="215"/>
      <c r="E14" s="215"/>
      <c r="F14" s="19" t="s">
        <v>82</v>
      </c>
      <c r="G14" s="330" t="s">
        <v>659</v>
      </c>
      <c r="H14" s="329"/>
    </row>
    <row r="15" spans="1:388" x14ac:dyDescent="0.2">
      <c r="A15" s="214"/>
      <c r="B15" s="215"/>
      <c r="C15" s="215"/>
      <c r="D15" s="215"/>
      <c r="E15" s="215"/>
      <c r="F15" s="19" t="s">
        <v>83</v>
      </c>
      <c r="G15" s="330" t="s">
        <v>660</v>
      </c>
      <c r="H15" s="329"/>
    </row>
    <row r="16" spans="1:388" x14ac:dyDescent="0.2">
      <c r="A16" s="214"/>
      <c r="B16" s="215"/>
      <c r="C16" s="215"/>
      <c r="D16" s="215"/>
      <c r="E16" s="215"/>
      <c r="F16" s="19" t="s">
        <v>84</v>
      </c>
      <c r="G16" s="330" t="s">
        <v>661</v>
      </c>
      <c r="H16" s="329"/>
    </row>
    <row r="17" spans="1:13" ht="25.5" x14ac:dyDescent="0.2">
      <c r="A17" s="214"/>
      <c r="B17" s="215"/>
      <c r="C17" s="215"/>
      <c r="D17" s="215"/>
      <c r="E17" s="215"/>
      <c r="F17" s="20" t="s">
        <v>85</v>
      </c>
      <c r="G17" s="330" t="s">
        <v>662</v>
      </c>
      <c r="H17" s="329"/>
    </row>
    <row r="18" spans="1:13" x14ac:dyDescent="0.2">
      <c r="A18" s="214"/>
      <c r="B18" s="215"/>
      <c r="C18" s="215"/>
      <c r="D18" s="215"/>
      <c r="E18" s="215"/>
      <c r="F18" s="20" t="s">
        <v>86</v>
      </c>
      <c r="G18" s="330" t="s">
        <v>663</v>
      </c>
      <c r="H18" s="329"/>
    </row>
    <row r="19" spans="1:13" ht="25.5" x14ac:dyDescent="0.2">
      <c r="A19" s="214"/>
      <c r="B19" s="215"/>
      <c r="C19" s="215"/>
      <c r="D19" s="215"/>
      <c r="E19" s="215"/>
      <c r="F19" s="20" t="s">
        <v>87</v>
      </c>
      <c r="G19" s="330" t="s">
        <v>664</v>
      </c>
      <c r="H19" s="329"/>
    </row>
    <row r="20" spans="1:13" ht="25.5" x14ac:dyDescent="0.2">
      <c r="A20" s="214"/>
      <c r="B20" s="215"/>
      <c r="C20" s="215"/>
      <c r="D20" s="215"/>
      <c r="E20" s="215"/>
      <c r="F20" s="20" t="s">
        <v>88</v>
      </c>
      <c r="G20" s="330" t="s">
        <v>665</v>
      </c>
      <c r="H20" s="329"/>
    </row>
    <row r="21" spans="1:13" ht="25.5" x14ac:dyDescent="0.2">
      <c r="A21" s="214"/>
      <c r="B21" s="215"/>
      <c r="C21" s="215"/>
      <c r="D21" s="215"/>
      <c r="E21" s="215"/>
      <c r="F21" s="20" t="s">
        <v>89</v>
      </c>
      <c r="G21" s="330" t="s">
        <v>666</v>
      </c>
      <c r="H21" s="329"/>
    </row>
    <row r="22" spans="1:13" x14ac:dyDescent="0.2">
      <c r="A22" s="214"/>
      <c r="B22" s="215"/>
      <c r="C22" s="215"/>
      <c r="D22" s="215"/>
      <c r="E22" s="215"/>
      <c r="F22" s="20" t="s">
        <v>90</v>
      </c>
      <c r="G22" s="330" t="s">
        <v>667</v>
      </c>
      <c r="H22" s="329"/>
    </row>
    <row r="23" spans="1:13" x14ac:dyDescent="0.2">
      <c r="A23" s="214"/>
      <c r="B23" s="215"/>
      <c r="C23" s="215"/>
      <c r="D23" s="215"/>
      <c r="E23" s="215"/>
      <c r="F23" s="20" t="s">
        <v>91</v>
      </c>
      <c r="G23" s="330" t="s">
        <v>668</v>
      </c>
      <c r="H23" s="329"/>
    </row>
    <row r="24" spans="1:13" ht="25.5" x14ac:dyDescent="0.2">
      <c r="A24" s="214"/>
      <c r="B24" s="215"/>
      <c r="C24" s="215"/>
      <c r="D24" s="215"/>
      <c r="E24" s="215"/>
      <c r="F24" s="20" t="s">
        <v>92</v>
      </c>
      <c r="G24" s="330" t="s">
        <v>669</v>
      </c>
      <c r="H24" s="329"/>
    </row>
    <row r="25" spans="1:13" ht="25.5" x14ac:dyDescent="0.2">
      <c r="A25" s="214"/>
      <c r="B25" s="215"/>
      <c r="C25" s="215"/>
      <c r="D25" s="215"/>
      <c r="E25" s="215"/>
      <c r="F25" s="20" t="s">
        <v>93</v>
      </c>
      <c r="G25" s="330" t="s">
        <v>670</v>
      </c>
      <c r="H25" s="329"/>
    </row>
    <row r="26" spans="1:13" x14ac:dyDescent="0.2">
      <c r="A26" s="214"/>
      <c r="B26" s="215"/>
      <c r="C26" s="215"/>
      <c r="D26" s="215"/>
      <c r="E26" s="215"/>
      <c r="F26" s="20" t="s">
        <v>94</v>
      </c>
      <c r="G26" s="330" t="s">
        <v>671</v>
      </c>
      <c r="H26" s="329"/>
    </row>
    <row r="27" spans="1:13" x14ac:dyDescent="0.2">
      <c r="A27" s="214"/>
      <c r="B27" s="215"/>
      <c r="C27" s="215"/>
      <c r="D27" s="215"/>
      <c r="E27" s="215"/>
      <c r="F27" s="20" t="s">
        <v>95</v>
      </c>
      <c r="G27" s="330" t="s">
        <v>671</v>
      </c>
      <c r="H27" s="329"/>
    </row>
    <row r="28" spans="1:13" x14ac:dyDescent="0.2">
      <c r="A28" s="214"/>
      <c r="B28" s="215"/>
      <c r="C28" s="215"/>
      <c r="D28" s="215"/>
      <c r="E28" s="215"/>
      <c r="F28" s="20" t="s">
        <v>96</v>
      </c>
      <c r="G28" s="330" t="s">
        <v>672</v>
      </c>
      <c r="H28" s="329"/>
      <c r="M28" s="3"/>
    </row>
    <row r="29" spans="1:13" x14ac:dyDescent="0.2">
      <c r="A29" s="214"/>
      <c r="B29" s="215"/>
      <c r="C29" s="215"/>
      <c r="D29" s="215"/>
      <c r="E29" s="215"/>
      <c r="F29" s="20" t="s">
        <v>97</v>
      </c>
      <c r="G29" s="330" t="s">
        <v>673</v>
      </c>
      <c r="H29" s="329"/>
      <c r="M29" s="3"/>
    </row>
    <row r="30" spans="1:13" x14ac:dyDescent="0.2">
      <c r="A30" s="214"/>
      <c r="B30" s="215"/>
      <c r="C30" s="215"/>
      <c r="D30" s="215"/>
      <c r="E30" s="215"/>
      <c r="F30" s="20" t="s">
        <v>98</v>
      </c>
      <c r="G30" s="330" t="s">
        <v>674</v>
      </c>
      <c r="H30" s="329"/>
    </row>
    <row r="31" spans="1:13" ht="25.5" x14ac:dyDescent="0.2">
      <c r="A31" s="214"/>
      <c r="B31" s="215"/>
      <c r="C31" s="215"/>
      <c r="D31" s="215"/>
      <c r="E31" s="215"/>
      <c r="F31" s="20" t="s">
        <v>99</v>
      </c>
      <c r="G31" s="331" t="s">
        <v>675</v>
      </c>
      <c r="H31" s="329"/>
    </row>
    <row r="32" spans="1:13" x14ac:dyDescent="0.2">
      <c r="A32" s="214"/>
      <c r="B32" s="215"/>
      <c r="C32" s="215"/>
      <c r="D32" s="215"/>
      <c r="E32" s="215"/>
      <c r="F32" s="20" t="s">
        <v>100</v>
      </c>
      <c r="G32" s="330" t="s">
        <v>676</v>
      </c>
      <c r="H32" s="329"/>
    </row>
    <row r="33" spans="1:8" ht="25.5" x14ac:dyDescent="0.2">
      <c r="A33" s="214"/>
      <c r="B33" s="215"/>
      <c r="C33" s="215"/>
      <c r="D33" s="215"/>
      <c r="E33" s="215"/>
      <c r="F33" s="20" t="s">
        <v>101</v>
      </c>
      <c r="G33" s="330" t="s">
        <v>677</v>
      </c>
      <c r="H33" s="329"/>
    </row>
    <row r="34" spans="1:8" x14ac:dyDescent="0.2">
      <c r="A34" s="214"/>
      <c r="B34" s="215"/>
      <c r="C34" s="215"/>
      <c r="D34" s="215"/>
      <c r="E34" s="215"/>
      <c r="F34" s="20" t="s">
        <v>102</v>
      </c>
      <c r="G34" s="332" t="s">
        <v>103</v>
      </c>
      <c r="H34" s="329"/>
    </row>
    <row r="35" spans="1:8" ht="25.5" x14ac:dyDescent="0.2">
      <c r="A35" s="214"/>
      <c r="B35" s="215"/>
      <c r="C35" s="215"/>
      <c r="D35" s="215"/>
      <c r="E35" s="215"/>
      <c r="F35" s="20" t="s">
        <v>104</v>
      </c>
      <c r="G35" s="330" t="s">
        <v>678</v>
      </c>
      <c r="H35" s="329"/>
    </row>
    <row r="36" spans="1:8" x14ac:dyDescent="0.2">
      <c r="A36" s="214"/>
      <c r="B36" s="215"/>
      <c r="C36" s="215"/>
      <c r="D36" s="215"/>
      <c r="E36" s="215"/>
      <c r="F36" s="20" t="s">
        <v>105</v>
      </c>
      <c r="G36" s="330" t="s">
        <v>679</v>
      </c>
      <c r="H36" s="329"/>
    </row>
    <row r="37" spans="1:8" x14ac:dyDescent="0.2">
      <c r="A37" s="216" t="s">
        <v>106</v>
      </c>
      <c r="B37" s="217"/>
      <c r="C37" s="217"/>
      <c r="D37" s="217"/>
      <c r="E37" s="218"/>
      <c r="F37" s="21" t="s">
        <v>107</v>
      </c>
      <c r="G37" s="330" t="s">
        <v>108</v>
      </c>
      <c r="H37" s="329"/>
    </row>
    <row r="38" spans="1:8" x14ac:dyDescent="0.2">
      <c r="A38" s="219"/>
      <c r="B38" s="220"/>
      <c r="C38" s="220"/>
      <c r="D38" s="220"/>
      <c r="E38" s="221"/>
      <c r="F38" s="22" t="s">
        <v>109</v>
      </c>
      <c r="G38" s="333" t="s">
        <v>680</v>
      </c>
      <c r="H38" s="329"/>
    </row>
    <row r="39" spans="1:8" x14ac:dyDescent="0.2">
      <c r="A39" s="219"/>
      <c r="B39" s="220"/>
      <c r="C39" s="220"/>
      <c r="D39" s="220"/>
      <c r="E39" s="221"/>
      <c r="F39" s="19" t="s">
        <v>110</v>
      </c>
      <c r="G39" s="330" t="s">
        <v>681</v>
      </c>
      <c r="H39" s="334"/>
    </row>
    <row r="40" spans="1:8" ht="25.5" x14ac:dyDescent="0.2">
      <c r="A40" s="209" t="s">
        <v>111</v>
      </c>
      <c r="B40" s="209"/>
      <c r="C40" s="209"/>
      <c r="D40" s="209"/>
      <c r="E40" s="209"/>
      <c r="F40" s="19" t="s">
        <v>112</v>
      </c>
      <c r="G40" s="335" t="s">
        <v>682</v>
      </c>
      <c r="H40" s="329"/>
    </row>
    <row r="41" spans="1:8" ht="25.5" x14ac:dyDescent="0.2">
      <c r="A41" s="209"/>
      <c r="B41" s="209"/>
      <c r="C41" s="209"/>
      <c r="D41" s="209"/>
      <c r="E41" s="209"/>
      <c r="F41" s="19" t="s">
        <v>113</v>
      </c>
      <c r="G41" s="330" t="s">
        <v>683</v>
      </c>
      <c r="H41" s="329"/>
    </row>
    <row r="42" spans="1:8" ht="25.5" x14ac:dyDescent="0.2">
      <c r="A42" s="209"/>
      <c r="B42" s="209"/>
      <c r="C42" s="209"/>
      <c r="D42" s="209"/>
      <c r="E42" s="209"/>
      <c r="F42" s="19" t="s">
        <v>114</v>
      </c>
      <c r="G42" s="330" t="s">
        <v>684</v>
      </c>
      <c r="H42" s="329"/>
    </row>
    <row r="43" spans="1:8" x14ac:dyDescent="0.2">
      <c r="A43" s="209"/>
      <c r="B43" s="209"/>
      <c r="C43" s="209"/>
      <c r="D43" s="209"/>
      <c r="E43" s="209"/>
      <c r="F43" s="19" t="s">
        <v>115</v>
      </c>
      <c r="G43" s="336" t="s">
        <v>685</v>
      </c>
      <c r="H43" s="329"/>
    </row>
    <row r="44" spans="1:8" ht="25.5" x14ac:dyDescent="0.2">
      <c r="A44" s="222" t="s">
        <v>116</v>
      </c>
      <c r="B44" s="223"/>
      <c r="C44" s="223"/>
      <c r="D44" s="223"/>
      <c r="E44" s="224"/>
      <c r="F44" s="19" t="s">
        <v>117</v>
      </c>
      <c r="G44" s="330" t="s">
        <v>686</v>
      </c>
      <c r="H44" s="329"/>
    </row>
    <row r="45" spans="1:8" x14ac:dyDescent="0.2">
      <c r="A45" s="222" t="s">
        <v>118</v>
      </c>
      <c r="B45" s="223"/>
      <c r="C45" s="223"/>
      <c r="D45" s="223"/>
      <c r="E45" s="224"/>
      <c r="F45" s="23" t="s">
        <v>119</v>
      </c>
      <c r="G45" s="337" t="s">
        <v>120</v>
      </c>
      <c r="H45" s="329"/>
    </row>
    <row r="46" spans="1:8" ht="25.5" x14ac:dyDescent="0.2">
      <c r="A46" s="209" t="s">
        <v>121</v>
      </c>
      <c r="B46" s="209"/>
      <c r="C46" s="209"/>
      <c r="D46" s="209"/>
      <c r="E46" s="209"/>
      <c r="F46" s="338" t="s">
        <v>122</v>
      </c>
      <c r="G46" s="339" t="s">
        <v>680</v>
      </c>
      <c r="H46" s="340"/>
    </row>
    <row r="47" spans="1:8" ht="25.5" x14ac:dyDescent="0.2">
      <c r="A47" s="209"/>
      <c r="B47" s="209"/>
      <c r="C47" s="209"/>
      <c r="D47" s="209"/>
      <c r="E47" s="209"/>
      <c r="F47" s="326" t="s">
        <v>124</v>
      </c>
      <c r="G47" s="341"/>
      <c r="H47" s="342"/>
    </row>
    <row r="48" spans="1:8" ht="25.5" x14ac:dyDescent="0.2">
      <c r="A48" s="209"/>
      <c r="B48" s="209"/>
      <c r="C48" s="209"/>
      <c r="D48" s="209"/>
      <c r="E48" s="209"/>
      <c r="F48" s="19" t="s">
        <v>125</v>
      </c>
      <c r="G48" s="332" t="s">
        <v>128</v>
      </c>
      <c r="H48" s="329"/>
    </row>
    <row r="49" spans="1:8" ht="25.5" x14ac:dyDescent="0.2">
      <c r="A49" s="209" t="s">
        <v>126</v>
      </c>
      <c r="B49" s="209"/>
      <c r="C49" s="209"/>
      <c r="D49" s="209"/>
      <c r="E49" s="209"/>
      <c r="F49" s="19" t="s">
        <v>127</v>
      </c>
      <c r="G49" s="332" t="s">
        <v>128</v>
      </c>
      <c r="H49" s="329"/>
    </row>
    <row r="50" spans="1:8" x14ac:dyDescent="0.2">
      <c r="A50" s="209" t="s">
        <v>129</v>
      </c>
      <c r="B50" s="209"/>
      <c r="C50" s="209"/>
      <c r="D50" s="209"/>
      <c r="E50" s="209"/>
      <c r="F50" s="24" t="s">
        <v>130</v>
      </c>
      <c r="G50" s="330" t="s">
        <v>131</v>
      </c>
      <c r="H50" s="329"/>
    </row>
    <row r="51" spans="1:8" ht="51" x14ac:dyDescent="0.2">
      <c r="A51" s="209"/>
      <c r="B51" s="209"/>
      <c r="C51" s="209"/>
      <c r="D51" s="209"/>
      <c r="E51" s="209"/>
      <c r="F51" s="19" t="s">
        <v>132</v>
      </c>
      <c r="G51" s="332" t="s">
        <v>687</v>
      </c>
      <c r="H51" s="329"/>
    </row>
    <row r="52" spans="1:8" ht="25.5" x14ac:dyDescent="0.2">
      <c r="A52" s="209"/>
      <c r="B52" s="209"/>
      <c r="C52" s="209"/>
      <c r="D52" s="209"/>
      <c r="E52" s="209"/>
      <c r="F52" s="19" t="s">
        <v>133</v>
      </c>
      <c r="G52" s="330" t="s">
        <v>131</v>
      </c>
      <c r="H52" s="329"/>
    </row>
    <row r="53" spans="1:8" ht="14.25" customHeight="1" x14ac:dyDescent="0.2">
      <c r="A53" s="222" t="s">
        <v>134</v>
      </c>
      <c r="B53" s="223"/>
      <c r="C53" s="223"/>
      <c r="D53" s="223"/>
      <c r="E53" s="224"/>
      <c r="F53" s="19" t="s">
        <v>135</v>
      </c>
      <c r="G53" s="335" t="s">
        <v>688</v>
      </c>
      <c r="H53" s="329"/>
    </row>
    <row r="54" spans="1:8" x14ac:dyDescent="0.2">
      <c r="A54" s="212" t="s">
        <v>136</v>
      </c>
      <c r="B54" s="213"/>
      <c r="C54" s="213"/>
      <c r="D54" s="213"/>
      <c r="E54" s="225"/>
      <c r="F54" s="19" t="s">
        <v>137</v>
      </c>
      <c r="G54" s="333" t="s">
        <v>689</v>
      </c>
      <c r="H54" s="329"/>
    </row>
    <row r="55" spans="1:8" x14ac:dyDescent="0.2">
      <c r="A55" s="214"/>
      <c r="B55" s="215"/>
      <c r="C55" s="215"/>
      <c r="D55" s="215"/>
      <c r="E55" s="226"/>
      <c r="F55" s="19" t="s">
        <v>138</v>
      </c>
      <c r="G55" s="333" t="s">
        <v>680</v>
      </c>
      <c r="H55" s="329"/>
    </row>
    <row r="56" spans="1:8" x14ac:dyDescent="0.2">
      <c r="A56" s="227"/>
      <c r="B56" s="228"/>
      <c r="C56" s="228"/>
      <c r="D56" s="228"/>
      <c r="E56" s="229"/>
      <c r="F56" s="19" t="s">
        <v>139</v>
      </c>
      <c r="G56" s="333" t="s">
        <v>689</v>
      </c>
      <c r="H56" s="329"/>
    </row>
    <row r="57" spans="1:8" x14ac:dyDescent="0.2">
      <c r="A57" s="209" t="s">
        <v>140</v>
      </c>
      <c r="B57" s="209"/>
      <c r="C57" s="209"/>
      <c r="D57" s="209"/>
      <c r="E57" s="209"/>
      <c r="F57" s="19" t="s">
        <v>141</v>
      </c>
      <c r="G57" s="343" t="s">
        <v>690</v>
      </c>
      <c r="H57" s="344"/>
    </row>
    <row r="58" spans="1:8" ht="15.75" customHeight="1" x14ac:dyDescent="0.2">
      <c r="A58" s="209"/>
      <c r="B58" s="209"/>
      <c r="C58" s="209"/>
      <c r="D58" s="209"/>
      <c r="E58" s="209"/>
      <c r="F58" s="19" t="s">
        <v>142</v>
      </c>
      <c r="G58" s="345"/>
      <c r="H58" s="346"/>
    </row>
    <row r="59" spans="1:8" x14ac:dyDescent="0.2">
      <c r="A59" s="209"/>
      <c r="B59" s="209"/>
      <c r="C59" s="209"/>
      <c r="D59" s="209"/>
      <c r="E59" s="209"/>
      <c r="F59" s="19" t="s">
        <v>143</v>
      </c>
      <c r="G59" s="339" t="s">
        <v>691</v>
      </c>
      <c r="H59" s="344"/>
    </row>
    <row r="60" spans="1:8" x14ac:dyDescent="0.2">
      <c r="A60" s="209"/>
      <c r="B60" s="209"/>
      <c r="C60" s="209"/>
      <c r="D60" s="209"/>
      <c r="E60" s="209"/>
      <c r="F60" s="19" t="s">
        <v>144</v>
      </c>
      <c r="G60" s="347"/>
      <c r="H60" s="348"/>
    </row>
    <row r="61" spans="1:8" x14ac:dyDescent="0.2">
      <c r="A61" s="209"/>
      <c r="B61" s="209"/>
      <c r="C61" s="209"/>
      <c r="D61" s="209"/>
      <c r="E61" s="209"/>
      <c r="F61" s="19" t="s">
        <v>145</v>
      </c>
      <c r="G61" s="341"/>
      <c r="H61" s="346"/>
    </row>
    <row r="62" spans="1:8" ht="38.25" x14ac:dyDescent="0.2">
      <c r="A62" s="209" t="s">
        <v>146</v>
      </c>
      <c r="B62" s="209"/>
      <c r="C62" s="209"/>
      <c r="D62" s="209"/>
      <c r="E62" s="209"/>
      <c r="F62" s="326" t="s">
        <v>147</v>
      </c>
      <c r="G62" s="333" t="s">
        <v>680</v>
      </c>
      <c r="H62" s="329"/>
    </row>
    <row r="63" spans="1:8" ht="25.5" x14ac:dyDescent="0.2">
      <c r="A63" s="209"/>
      <c r="B63" s="209"/>
      <c r="C63" s="209"/>
      <c r="D63" s="209"/>
      <c r="E63" s="209"/>
      <c r="F63" s="19" t="s">
        <v>148</v>
      </c>
      <c r="G63" s="335" t="s">
        <v>692</v>
      </c>
      <c r="H63" s="329"/>
    </row>
    <row r="64" spans="1:8" x14ac:dyDescent="0.2">
      <c r="A64" s="209" t="s">
        <v>149</v>
      </c>
      <c r="B64" s="209"/>
      <c r="C64" s="209"/>
      <c r="D64" s="209"/>
      <c r="E64" s="209"/>
      <c r="F64" s="19" t="s">
        <v>150</v>
      </c>
      <c r="G64" s="349" t="s">
        <v>693</v>
      </c>
      <c r="H64" s="350"/>
    </row>
    <row r="65" spans="1:8" x14ac:dyDescent="0.2">
      <c r="A65" s="209"/>
      <c r="B65" s="209"/>
      <c r="C65" s="209"/>
      <c r="D65" s="209"/>
      <c r="E65" s="209"/>
      <c r="F65" s="23" t="s">
        <v>151</v>
      </c>
      <c r="G65" s="351"/>
      <c r="H65" s="352"/>
    </row>
    <row r="66" spans="1:8" x14ac:dyDescent="0.2">
      <c r="A66" s="209"/>
      <c r="B66" s="209"/>
      <c r="C66" s="209"/>
      <c r="D66" s="209"/>
      <c r="E66" s="209"/>
      <c r="F66" s="19" t="s">
        <v>152</v>
      </c>
      <c r="G66" s="351"/>
      <c r="H66" s="352"/>
    </row>
    <row r="67" spans="1:8" x14ac:dyDescent="0.2">
      <c r="A67" s="209"/>
      <c r="B67" s="209"/>
      <c r="C67" s="209"/>
      <c r="D67" s="209"/>
      <c r="E67" s="209"/>
      <c r="F67" s="19" t="s">
        <v>153</v>
      </c>
      <c r="G67" s="351"/>
      <c r="H67" s="352"/>
    </row>
    <row r="68" spans="1:8" x14ac:dyDescent="0.2">
      <c r="A68" s="209"/>
      <c r="B68" s="209"/>
      <c r="C68" s="209"/>
      <c r="D68" s="209"/>
      <c r="E68" s="209"/>
      <c r="F68" s="19" t="s">
        <v>154</v>
      </c>
      <c r="G68" s="353"/>
      <c r="H68" s="354"/>
    </row>
    <row r="69" spans="1:8" ht="25.5" x14ac:dyDescent="0.2">
      <c r="A69" s="209"/>
      <c r="B69" s="209"/>
      <c r="C69" s="209"/>
      <c r="D69" s="209"/>
      <c r="E69" s="209"/>
      <c r="F69" s="19" t="s">
        <v>155</v>
      </c>
      <c r="G69" s="333" t="s">
        <v>680</v>
      </c>
      <c r="H69" s="329"/>
    </row>
    <row r="70" spans="1:8" x14ac:dyDescent="0.2">
      <c r="A70" s="212" t="s">
        <v>156</v>
      </c>
      <c r="B70" s="213"/>
      <c r="C70" s="213"/>
      <c r="D70" s="213"/>
      <c r="E70" s="225"/>
      <c r="F70" s="19" t="s">
        <v>157</v>
      </c>
      <c r="G70" s="355" t="s">
        <v>691</v>
      </c>
      <c r="H70" s="340"/>
    </row>
    <row r="71" spans="1:8" x14ac:dyDescent="0.2">
      <c r="A71" s="214"/>
      <c r="B71" s="215"/>
      <c r="C71" s="215"/>
      <c r="D71" s="215"/>
      <c r="E71" s="226"/>
      <c r="F71" s="19" t="s">
        <v>158</v>
      </c>
      <c r="G71" s="356"/>
      <c r="H71" s="357"/>
    </row>
    <row r="72" spans="1:8" x14ac:dyDescent="0.2">
      <c r="A72" s="227"/>
      <c r="B72" s="228"/>
      <c r="C72" s="228"/>
      <c r="D72" s="228"/>
      <c r="E72" s="229"/>
      <c r="F72" s="19" t="s">
        <v>159</v>
      </c>
      <c r="G72" s="358"/>
      <c r="H72" s="342"/>
    </row>
    <row r="73" spans="1:8" ht="25.5" x14ac:dyDescent="0.2">
      <c r="A73" s="222" t="s">
        <v>160</v>
      </c>
      <c r="B73" s="223"/>
      <c r="C73" s="223"/>
      <c r="D73" s="223"/>
      <c r="E73" s="224"/>
      <c r="F73" s="19" t="s">
        <v>161</v>
      </c>
      <c r="G73" s="327" t="s">
        <v>694</v>
      </c>
      <c r="H73" s="329"/>
    </row>
    <row r="74" spans="1:8" x14ac:dyDescent="0.2">
      <c r="A74" s="209" t="s">
        <v>162</v>
      </c>
      <c r="B74" s="209"/>
      <c r="C74" s="209"/>
      <c r="D74" s="209"/>
      <c r="E74" s="209"/>
      <c r="F74" s="19" t="s">
        <v>163</v>
      </c>
      <c r="G74" s="330" t="s">
        <v>695</v>
      </c>
      <c r="H74" s="329"/>
    </row>
    <row r="75" spans="1:8" x14ac:dyDescent="0.2">
      <c r="A75" s="209"/>
      <c r="B75" s="209"/>
      <c r="C75" s="209"/>
      <c r="D75" s="209"/>
      <c r="E75" s="209"/>
      <c r="F75" s="326" t="s">
        <v>164</v>
      </c>
      <c r="G75" s="333" t="s">
        <v>680</v>
      </c>
      <c r="H75" s="329"/>
    </row>
    <row r="76" spans="1:8" ht="25.5" x14ac:dyDescent="0.2">
      <c r="A76" s="209" t="s">
        <v>165</v>
      </c>
      <c r="B76" s="209"/>
      <c r="C76" s="209"/>
      <c r="D76" s="209"/>
      <c r="E76" s="209"/>
      <c r="F76" s="19" t="s">
        <v>166</v>
      </c>
      <c r="G76" s="339" t="s">
        <v>680</v>
      </c>
      <c r="H76" s="340"/>
    </row>
    <row r="77" spans="1:8" ht="25.5" x14ac:dyDescent="0.2">
      <c r="A77" s="209"/>
      <c r="B77" s="209"/>
      <c r="C77" s="209"/>
      <c r="D77" s="209"/>
      <c r="E77" s="209"/>
      <c r="F77" s="19" t="s">
        <v>167</v>
      </c>
      <c r="G77" s="341"/>
      <c r="H77" s="342"/>
    </row>
    <row r="78" spans="1:8" ht="25.5" x14ac:dyDescent="0.2">
      <c r="A78" s="209"/>
      <c r="B78" s="209"/>
      <c r="C78" s="209"/>
      <c r="D78" s="209"/>
      <c r="E78" s="209"/>
      <c r="F78" s="19" t="s">
        <v>168</v>
      </c>
      <c r="G78" s="359" t="s">
        <v>696</v>
      </c>
      <c r="H78" s="329"/>
    </row>
    <row r="79" spans="1:8" ht="25.5" x14ac:dyDescent="0.2">
      <c r="A79" s="209"/>
      <c r="B79" s="209"/>
      <c r="C79" s="209"/>
      <c r="D79" s="209"/>
      <c r="E79" s="209"/>
      <c r="F79" s="19" t="s">
        <v>169</v>
      </c>
      <c r="G79" s="355" t="s">
        <v>680</v>
      </c>
      <c r="H79" s="344"/>
    </row>
    <row r="80" spans="1:8" ht="25.5" x14ac:dyDescent="0.2">
      <c r="A80" s="209"/>
      <c r="B80" s="209"/>
      <c r="C80" s="209"/>
      <c r="D80" s="209"/>
      <c r="E80" s="209"/>
      <c r="F80" s="19" t="s">
        <v>170</v>
      </c>
      <c r="G80" s="356"/>
      <c r="H80" s="348"/>
    </row>
    <row r="81" spans="1:8" x14ac:dyDescent="0.2">
      <c r="A81" s="209"/>
      <c r="B81" s="209"/>
      <c r="C81" s="209"/>
      <c r="D81" s="209"/>
      <c r="E81" s="209"/>
      <c r="F81" s="19" t="s">
        <v>171</v>
      </c>
      <c r="G81" s="358"/>
      <c r="H81" s="346"/>
    </row>
    <row r="82" spans="1:8" ht="25.5" x14ac:dyDescent="0.2">
      <c r="A82" s="209"/>
      <c r="B82" s="209"/>
      <c r="C82" s="209"/>
      <c r="D82" s="209"/>
      <c r="E82" s="209"/>
      <c r="F82" s="19" t="s">
        <v>172</v>
      </c>
      <c r="G82" s="332" t="s">
        <v>697</v>
      </c>
      <c r="H82" s="329"/>
    </row>
    <row r="83" spans="1:8" ht="15.75" customHeight="1" x14ac:dyDescent="0.2">
      <c r="A83" s="209" t="s">
        <v>173</v>
      </c>
      <c r="B83" s="209"/>
      <c r="C83" s="209"/>
      <c r="D83" s="209"/>
      <c r="E83" s="209"/>
      <c r="F83" s="19" t="s">
        <v>174</v>
      </c>
      <c r="G83" s="330" t="s">
        <v>695</v>
      </c>
      <c r="H83" s="329"/>
    </row>
    <row r="84" spans="1:8" ht="39" customHeight="1" x14ac:dyDescent="0.2">
      <c r="A84" s="209"/>
      <c r="B84" s="209"/>
      <c r="C84" s="209"/>
      <c r="D84" s="209"/>
      <c r="E84" s="209"/>
      <c r="F84" s="19" t="s">
        <v>175</v>
      </c>
      <c r="G84" s="332" t="s">
        <v>698</v>
      </c>
      <c r="H84" s="329"/>
    </row>
    <row r="85" spans="1:8" ht="25.5" x14ac:dyDescent="0.2">
      <c r="A85" s="209"/>
      <c r="B85" s="209"/>
      <c r="C85" s="209"/>
      <c r="D85" s="209"/>
      <c r="E85" s="209"/>
      <c r="F85" s="326" t="s">
        <v>176</v>
      </c>
      <c r="G85" s="335" t="s">
        <v>680</v>
      </c>
      <c r="H85" s="329"/>
    </row>
    <row r="86" spans="1:8" x14ac:dyDescent="0.2">
      <c r="A86" s="209" t="s">
        <v>177</v>
      </c>
      <c r="B86" s="209"/>
      <c r="C86" s="209"/>
      <c r="D86" s="209"/>
      <c r="E86" s="209"/>
      <c r="F86" s="19" t="s">
        <v>178</v>
      </c>
      <c r="G86" s="335" t="s">
        <v>660</v>
      </c>
      <c r="H86" s="329"/>
    </row>
    <row r="87" spans="1:8" ht="25.5" x14ac:dyDescent="0.2">
      <c r="A87" s="209"/>
      <c r="B87" s="209"/>
      <c r="C87" s="209"/>
      <c r="D87" s="209"/>
      <c r="E87" s="209"/>
      <c r="F87" s="19" t="s">
        <v>179</v>
      </c>
      <c r="G87" s="330" t="s">
        <v>699</v>
      </c>
      <c r="H87" s="329"/>
    </row>
    <row r="88" spans="1:8" ht="38.25" x14ac:dyDescent="0.2">
      <c r="A88" s="209" t="s">
        <v>180</v>
      </c>
      <c r="B88" s="209"/>
      <c r="C88" s="209"/>
      <c r="D88" s="209"/>
      <c r="E88" s="209"/>
      <c r="F88" s="24" t="s">
        <v>181</v>
      </c>
      <c r="G88" s="332" t="s">
        <v>700</v>
      </c>
      <c r="H88" s="329"/>
    </row>
    <row r="89" spans="1:8" ht="27" customHeight="1" x14ac:dyDescent="0.2">
      <c r="A89" s="209" t="s">
        <v>182</v>
      </c>
      <c r="B89" s="209"/>
      <c r="C89" s="209"/>
      <c r="D89" s="209"/>
      <c r="E89" s="209"/>
      <c r="F89" s="24" t="s">
        <v>183</v>
      </c>
      <c r="G89" s="332" t="s">
        <v>700</v>
      </c>
      <c r="H89" s="329"/>
    </row>
    <row r="90" spans="1:8" ht="25.5" x14ac:dyDescent="0.2">
      <c r="A90" s="209" t="s">
        <v>184</v>
      </c>
      <c r="B90" s="209"/>
      <c r="C90" s="209"/>
      <c r="D90" s="209"/>
      <c r="E90" s="209"/>
      <c r="F90" s="24" t="s">
        <v>185</v>
      </c>
      <c r="G90" s="332" t="s">
        <v>700</v>
      </c>
      <c r="H90" s="329"/>
    </row>
    <row r="91" spans="1:8" ht="25.5" x14ac:dyDescent="0.2">
      <c r="A91" s="212" t="s">
        <v>186</v>
      </c>
      <c r="B91" s="213"/>
      <c r="C91" s="213"/>
      <c r="D91" s="213"/>
      <c r="E91" s="225"/>
      <c r="F91" s="19" t="s">
        <v>187</v>
      </c>
      <c r="G91" s="332" t="s">
        <v>701</v>
      </c>
      <c r="H91" s="329"/>
    </row>
    <row r="92" spans="1:8" x14ac:dyDescent="0.2">
      <c r="A92" s="209" t="s">
        <v>188</v>
      </c>
      <c r="B92" s="209"/>
      <c r="C92" s="209"/>
      <c r="D92" s="209"/>
      <c r="E92" s="209"/>
      <c r="F92" s="19" t="s">
        <v>189</v>
      </c>
      <c r="G92" s="332" t="s">
        <v>702</v>
      </c>
      <c r="H92" s="329"/>
    </row>
    <row r="93" spans="1:8" ht="44.25" customHeight="1" x14ac:dyDescent="0.2">
      <c r="A93" s="209" t="s">
        <v>190</v>
      </c>
      <c r="B93" s="209"/>
      <c r="C93" s="209"/>
      <c r="D93" s="209"/>
      <c r="E93" s="209"/>
      <c r="F93" s="326" t="s">
        <v>191</v>
      </c>
      <c r="G93" s="360" t="s">
        <v>192</v>
      </c>
      <c r="H93" s="329"/>
    </row>
    <row r="94" spans="1:8" ht="25.5" x14ac:dyDescent="0.2">
      <c r="A94" s="209"/>
      <c r="B94" s="209"/>
      <c r="C94" s="209"/>
      <c r="D94" s="209"/>
      <c r="E94" s="209"/>
      <c r="F94" s="326" t="s">
        <v>193</v>
      </c>
      <c r="G94" s="327" t="s">
        <v>194</v>
      </c>
      <c r="H94" s="329"/>
    </row>
    <row r="95" spans="1:8" ht="25.5" x14ac:dyDescent="0.2">
      <c r="A95" s="209" t="s">
        <v>195</v>
      </c>
      <c r="B95" s="209"/>
      <c r="C95" s="209"/>
      <c r="D95" s="209"/>
      <c r="E95" s="209"/>
      <c r="F95" s="326" t="s">
        <v>196</v>
      </c>
      <c r="G95" s="327" t="s">
        <v>703</v>
      </c>
      <c r="H95" s="329"/>
    </row>
    <row r="96" spans="1:8" ht="25.5" x14ac:dyDescent="0.2">
      <c r="A96" s="209"/>
      <c r="B96" s="209"/>
      <c r="C96" s="209"/>
      <c r="D96" s="209"/>
      <c r="E96" s="209"/>
      <c r="F96" s="326" t="s">
        <v>197</v>
      </c>
      <c r="G96" s="327" t="s">
        <v>194</v>
      </c>
      <c r="H96" s="329"/>
    </row>
    <row r="97" spans="1:8" ht="25.5" x14ac:dyDescent="0.2">
      <c r="A97" s="209"/>
      <c r="B97" s="209"/>
      <c r="C97" s="209"/>
      <c r="D97" s="209"/>
      <c r="E97" s="209"/>
      <c r="F97" s="326" t="s">
        <v>198</v>
      </c>
      <c r="G97" s="327" t="s">
        <v>199</v>
      </c>
      <c r="H97" s="329"/>
    </row>
    <row r="98" spans="1:8" ht="30.75" customHeight="1" x14ac:dyDescent="0.2">
      <c r="A98" s="209" t="s">
        <v>200</v>
      </c>
      <c r="B98" s="209"/>
      <c r="C98" s="209"/>
      <c r="D98" s="209"/>
      <c r="E98" s="209"/>
      <c r="F98" s="326" t="s">
        <v>201</v>
      </c>
      <c r="G98" s="327" t="s">
        <v>704</v>
      </c>
      <c r="H98" s="329"/>
    </row>
    <row r="99" spans="1:8" x14ac:dyDescent="0.2">
      <c r="A99" s="25"/>
      <c r="B99" s="18"/>
      <c r="C99" s="18"/>
      <c r="D99" s="18"/>
      <c r="E99" s="18"/>
      <c r="F99" s="18"/>
      <c r="G99" s="320"/>
    </row>
  </sheetData>
  <sheetProtection algorithmName="SHA-512" hashValue="bcvPIiCzJdrSZDx1hIfgf+sfCptEPoeM7r9VcWvMZnxbadaAh65L8oxO0/kxw7icNd6FBeOeNuYvdnslhS2XlA==" saltValue="foaayyLFOU4NvP8F5G+Szg==" spinCount="100000" sheet="1" objects="1" scenarios="1"/>
  <mergeCells count="49">
    <mergeCell ref="A92:E92"/>
    <mergeCell ref="A93:E94"/>
    <mergeCell ref="A95:E97"/>
    <mergeCell ref="A98:E98"/>
    <mergeCell ref="A83:E85"/>
    <mergeCell ref="A86:E87"/>
    <mergeCell ref="A88:E88"/>
    <mergeCell ref="A89:E89"/>
    <mergeCell ref="A90:E90"/>
    <mergeCell ref="A91:E91"/>
    <mergeCell ref="A73:E73"/>
    <mergeCell ref="A74:E75"/>
    <mergeCell ref="A76:E82"/>
    <mergeCell ref="G76:G77"/>
    <mergeCell ref="H76:H77"/>
    <mergeCell ref="G79:G81"/>
    <mergeCell ref="H79:H81"/>
    <mergeCell ref="A62:E63"/>
    <mergeCell ref="A64:E69"/>
    <mergeCell ref="G64:G68"/>
    <mergeCell ref="A70:E72"/>
    <mergeCell ref="G70:G72"/>
    <mergeCell ref="H70:H72"/>
    <mergeCell ref="A50:E52"/>
    <mergeCell ref="A53:E53"/>
    <mergeCell ref="A54:E56"/>
    <mergeCell ref="A57:E61"/>
    <mergeCell ref="G57:G58"/>
    <mergeCell ref="H57:H58"/>
    <mergeCell ref="G59:G61"/>
    <mergeCell ref="H59:H61"/>
    <mergeCell ref="A44:E44"/>
    <mergeCell ref="A45:E45"/>
    <mergeCell ref="A46:E48"/>
    <mergeCell ref="G46:G47"/>
    <mergeCell ref="H46:H47"/>
    <mergeCell ref="A49:E49"/>
    <mergeCell ref="A6:G6"/>
    <mergeCell ref="A8:E8"/>
    <mergeCell ref="G8:H8"/>
    <mergeCell ref="A9:E36"/>
    <mergeCell ref="A37:E39"/>
    <mergeCell ref="A40:E43"/>
    <mergeCell ref="A1:G1"/>
    <mergeCell ref="A2:G2"/>
    <mergeCell ref="A3:D3"/>
    <mergeCell ref="E3:G3"/>
    <mergeCell ref="A4:D4"/>
    <mergeCell ref="E4:G4"/>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9CFC4A-633A-4300-A545-D9138C7D68BA}">
  <sheetPr>
    <tabColor theme="9" tint="0.39997558519241921"/>
  </sheetPr>
  <dimension ref="A1:L121"/>
  <sheetViews>
    <sheetView zoomScaleNormal="100" workbookViewId="0">
      <selection activeCell="J13" sqref="J13"/>
    </sheetView>
  </sheetViews>
  <sheetFormatPr defaultColWidth="9" defaultRowHeight="14.25" x14ac:dyDescent="0.2"/>
  <cols>
    <col min="1" max="1" width="34" style="14" customWidth="1"/>
    <col min="2" max="6" width="16.625" style="14" customWidth="1"/>
    <col min="7" max="7" width="6.625" style="14" customWidth="1"/>
    <col min="8" max="8" width="4.875" style="14" customWidth="1"/>
    <col min="9" max="9" width="22.25" style="14" customWidth="1"/>
    <col min="10" max="10" width="6.125" style="14" customWidth="1"/>
    <col min="11" max="16384" width="9" style="14"/>
  </cols>
  <sheetData>
    <row r="1" spans="1:10" ht="26.25" customHeight="1" x14ac:dyDescent="0.35">
      <c r="A1" s="230" t="s">
        <v>202</v>
      </c>
      <c r="B1" s="231"/>
      <c r="C1" s="231"/>
      <c r="D1" s="231"/>
      <c r="E1" s="231"/>
      <c r="F1" s="231"/>
      <c r="G1" s="231"/>
      <c r="H1" s="231"/>
      <c r="I1" s="231"/>
      <c r="J1" s="231"/>
    </row>
    <row r="2" spans="1:10" ht="30.75" customHeight="1" x14ac:dyDescent="0.2">
      <c r="A2" s="232" t="s">
        <v>203</v>
      </c>
      <c r="B2" s="232"/>
      <c r="C2" s="232"/>
      <c r="D2" s="232"/>
      <c r="E2" s="232"/>
      <c r="F2" s="232"/>
      <c r="G2" s="232"/>
      <c r="H2" s="232"/>
      <c r="I2" s="232"/>
      <c r="J2" s="363"/>
    </row>
    <row r="3" spans="1:10" ht="15" thickBot="1" x14ac:dyDescent="0.25">
      <c r="A3" s="27"/>
      <c r="B3" s="27"/>
      <c r="C3" s="27"/>
      <c r="D3" s="27"/>
      <c r="E3" s="27"/>
      <c r="F3" s="27"/>
      <c r="G3" s="27"/>
      <c r="H3" s="27"/>
      <c r="I3" s="27"/>
      <c r="J3" s="27"/>
    </row>
    <row r="4" spans="1:10" x14ac:dyDescent="0.2">
      <c r="A4" s="28" t="s">
        <v>204</v>
      </c>
      <c r="B4" s="18"/>
      <c r="C4" s="18"/>
      <c r="D4" s="18"/>
      <c r="E4" s="18"/>
      <c r="F4" s="18"/>
      <c r="G4" s="18"/>
      <c r="H4" s="18"/>
      <c r="I4" s="18"/>
      <c r="J4" s="18"/>
    </row>
    <row r="5" spans="1:10" x14ac:dyDescent="0.2">
      <c r="A5" s="29"/>
      <c r="B5" s="30"/>
      <c r="C5" s="233" t="s">
        <v>205</v>
      </c>
      <c r="D5" s="233"/>
      <c r="E5" s="233"/>
      <c r="F5" s="234"/>
      <c r="G5" s="18"/>
      <c r="H5" s="31" t="s">
        <v>206</v>
      </c>
      <c r="I5" s="18"/>
      <c r="J5" s="18"/>
    </row>
    <row r="6" spans="1:10" x14ac:dyDescent="0.2">
      <c r="A6" s="32" t="s">
        <v>207</v>
      </c>
      <c r="B6" s="33" t="s">
        <v>208</v>
      </c>
      <c r="C6" s="33" t="s">
        <v>209</v>
      </c>
      <c r="D6" s="33" t="s">
        <v>210</v>
      </c>
      <c r="E6" s="33" t="s">
        <v>211</v>
      </c>
      <c r="F6" s="34" t="s">
        <v>212</v>
      </c>
      <c r="G6" s="18"/>
      <c r="H6" s="35"/>
      <c r="I6" s="364" t="s">
        <v>213</v>
      </c>
      <c r="J6" s="18"/>
    </row>
    <row r="7" spans="1:10" ht="25.5" x14ac:dyDescent="0.2">
      <c r="A7" s="29" t="s">
        <v>214</v>
      </c>
      <c r="B7" s="36" t="s">
        <v>215</v>
      </c>
      <c r="C7" s="37"/>
      <c r="D7" s="38"/>
      <c r="E7" s="38"/>
      <c r="F7" s="39"/>
      <c r="G7" s="18"/>
      <c r="H7" s="40"/>
      <c r="I7" s="365" t="s">
        <v>216</v>
      </c>
      <c r="J7" s="366"/>
    </row>
    <row r="8" spans="1:10" x14ac:dyDescent="0.2">
      <c r="A8" s="29" t="s">
        <v>217</v>
      </c>
      <c r="B8" s="30" t="s">
        <v>218</v>
      </c>
      <c r="C8" s="41"/>
      <c r="D8" s="41"/>
      <c r="E8" s="38"/>
      <c r="F8" s="39"/>
      <c r="G8" s="18"/>
      <c r="H8" s="42"/>
      <c r="I8" s="364" t="s">
        <v>219</v>
      </c>
      <c r="J8" s="18"/>
    </row>
    <row r="9" spans="1:10" ht="25.5" x14ac:dyDescent="0.2">
      <c r="A9" s="29" t="s">
        <v>220</v>
      </c>
      <c r="B9" s="36" t="s">
        <v>221</v>
      </c>
      <c r="C9" s="41"/>
      <c r="D9" s="43"/>
      <c r="E9" s="37"/>
      <c r="F9" s="39"/>
      <c r="G9" s="18"/>
      <c r="H9" s="18"/>
      <c r="I9" s="18"/>
      <c r="J9" s="18"/>
    </row>
    <row r="10" spans="1:10" ht="25.5" x14ac:dyDescent="0.2">
      <c r="A10" s="29" t="s">
        <v>222</v>
      </c>
      <c r="B10" s="36" t="s">
        <v>223</v>
      </c>
      <c r="C10" s="38"/>
      <c r="D10" s="37"/>
      <c r="E10" s="38"/>
      <c r="F10" s="39"/>
      <c r="G10" s="18"/>
      <c r="H10" s="18"/>
      <c r="I10" s="18"/>
      <c r="J10" s="18"/>
    </row>
    <row r="11" spans="1:10" ht="25.5" x14ac:dyDescent="0.2">
      <c r="A11" s="29" t="s">
        <v>224</v>
      </c>
      <c r="B11" s="36" t="s">
        <v>225</v>
      </c>
      <c r="C11" s="37"/>
      <c r="D11" s="41"/>
      <c r="E11" s="37"/>
      <c r="F11" s="44"/>
      <c r="G11" s="18"/>
      <c r="H11" s="18"/>
      <c r="I11" s="18"/>
      <c r="J11" s="18"/>
    </row>
    <row r="12" spans="1:10" x14ac:dyDescent="0.2">
      <c r="A12" s="29" t="s">
        <v>226</v>
      </c>
      <c r="B12" s="36" t="s">
        <v>227</v>
      </c>
      <c r="C12" s="45"/>
      <c r="D12" s="38"/>
      <c r="E12" s="45"/>
      <c r="F12" s="39"/>
      <c r="G12" s="18"/>
      <c r="H12" s="18"/>
      <c r="I12" s="18"/>
      <c r="J12" s="18"/>
    </row>
    <row r="13" spans="1:10" ht="25.5" x14ac:dyDescent="0.2">
      <c r="A13" s="29" t="s">
        <v>228</v>
      </c>
      <c r="B13" s="36" t="s">
        <v>229</v>
      </c>
      <c r="C13" s="38"/>
      <c r="D13" s="37"/>
      <c r="E13" s="38"/>
      <c r="F13" s="39"/>
      <c r="G13" s="18"/>
      <c r="H13" s="18"/>
      <c r="I13" s="18"/>
      <c r="J13" s="18"/>
    </row>
    <row r="14" spans="1:10" x14ac:dyDescent="0.2">
      <c r="A14" s="29" t="s">
        <v>230</v>
      </c>
      <c r="B14" s="30" t="s">
        <v>231</v>
      </c>
      <c r="C14" s="38"/>
      <c r="D14" s="45"/>
      <c r="E14" s="37"/>
      <c r="F14" s="44"/>
      <c r="G14" s="18"/>
      <c r="H14" s="18"/>
      <c r="I14" s="18"/>
      <c r="J14" s="18"/>
    </row>
    <row r="15" spans="1:10" ht="25.5" x14ac:dyDescent="0.2">
      <c r="A15" s="29" t="s">
        <v>232</v>
      </c>
      <c r="B15" s="36" t="s">
        <v>233</v>
      </c>
      <c r="C15" s="45"/>
      <c r="D15" s="41"/>
      <c r="E15" s="45"/>
      <c r="F15" s="39"/>
      <c r="G15" s="18"/>
      <c r="H15" s="18"/>
      <c r="I15" s="18"/>
      <c r="J15" s="18"/>
    </row>
    <row r="16" spans="1:10" ht="89.25" x14ac:dyDescent="0.2">
      <c r="A16" s="29" t="s">
        <v>234</v>
      </c>
      <c r="B16" s="36" t="s">
        <v>235</v>
      </c>
      <c r="C16" s="37"/>
      <c r="D16" s="37"/>
      <c r="E16" s="37"/>
      <c r="F16" s="44"/>
      <c r="G16" s="18"/>
      <c r="H16" s="18"/>
      <c r="I16" s="18"/>
      <c r="J16" s="18"/>
    </row>
    <row r="17" spans="1:11" ht="25.5" x14ac:dyDescent="0.2">
      <c r="A17" s="29" t="s">
        <v>236</v>
      </c>
      <c r="B17" s="36" t="s">
        <v>237</v>
      </c>
      <c r="C17" s="41"/>
      <c r="D17" s="37"/>
      <c r="E17" s="41"/>
      <c r="F17" s="46"/>
      <c r="G17" s="18"/>
      <c r="H17" s="18"/>
      <c r="I17" s="18"/>
      <c r="J17" s="18"/>
    </row>
    <row r="18" spans="1:11" ht="25.5" x14ac:dyDescent="0.2">
      <c r="A18" s="29" t="s">
        <v>238</v>
      </c>
      <c r="B18" s="36" t="s">
        <v>239</v>
      </c>
      <c r="C18" s="41"/>
      <c r="D18" s="41"/>
      <c r="E18" s="41"/>
      <c r="F18" s="39"/>
      <c r="G18" s="18"/>
      <c r="H18" s="18"/>
      <c r="I18" s="18"/>
      <c r="J18" s="18"/>
    </row>
    <row r="19" spans="1:11" x14ac:dyDescent="0.2">
      <c r="A19" s="29" t="s">
        <v>240</v>
      </c>
      <c r="B19" s="30" t="s">
        <v>241</v>
      </c>
      <c r="C19" s="45"/>
      <c r="D19" s="41"/>
      <c r="E19" s="45"/>
      <c r="F19" s="44"/>
      <c r="G19" s="18"/>
      <c r="H19" s="18"/>
      <c r="I19" s="18"/>
    </row>
    <row r="20" spans="1:11" x14ac:dyDescent="0.2">
      <c r="A20" s="29" t="s">
        <v>242</v>
      </c>
      <c r="B20" s="30" t="s">
        <v>243</v>
      </c>
      <c r="C20" s="37"/>
      <c r="D20" s="38"/>
      <c r="E20" s="37"/>
      <c r="F20" s="44"/>
      <c r="G20" s="18"/>
      <c r="H20" s="18"/>
      <c r="I20" s="18"/>
      <c r="J20" s="18"/>
    </row>
    <row r="21" spans="1:11" x14ac:dyDescent="0.2">
      <c r="A21" s="47" t="s">
        <v>244</v>
      </c>
      <c r="B21" s="48" t="s">
        <v>245</v>
      </c>
      <c r="C21" s="49"/>
      <c r="D21" s="50"/>
      <c r="E21" s="49"/>
      <c r="F21" s="51"/>
      <c r="G21" s="18"/>
      <c r="H21" s="18"/>
      <c r="I21" s="18"/>
      <c r="J21" s="18"/>
    </row>
    <row r="22" spans="1:11" ht="15" customHeight="1" x14ac:dyDescent="0.2">
      <c r="A22" s="52" t="s">
        <v>246</v>
      </c>
      <c r="B22" s="53" t="s">
        <v>247</v>
      </c>
      <c r="C22" s="237" t="s">
        <v>248</v>
      </c>
      <c r="D22" s="237"/>
      <c r="E22" s="237"/>
      <c r="F22" s="238"/>
      <c r="G22" s="18"/>
      <c r="H22" s="18"/>
      <c r="I22" s="18"/>
      <c r="J22" s="18"/>
    </row>
    <row r="23" spans="1:11" x14ac:dyDescent="0.2">
      <c r="A23" s="52" t="s">
        <v>249</v>
      </c>
      <c r="B23" s="53" t="s">
        <v>218</v>
      </c>
      <c r="C23" s="239"/>
      <c r="D23" s="239"/>
      <c r="E23" s="239"/>
      <c r="F23" s="240"/>
      <c r="G23" s="18"/>
      <c r="H23" s="18"/>
      <c r="I23" s="18"/>
      <c r="J23" s="18"/>
    </row>
    <row r="24" spans="1:11" x14ac:dyDescent="0.2">
      <c r="A24" s="18"/>
      <c r="B24" s="18"/>
      <c r="C24" s="18"/>
      <c r="D24" s="18"/>
      <c r="E24" s="18"/>
      <c r="F24" s="18"/>
      <c r="G24" s="18"/>
      <c r="H24" s="18"/>
      <c r="I24" s="18"/>
    </row>
    <row r="25" spans="1:11" ht="15" thickBot="1" x14ac:dyDescent="0.25">
      <c r="A25" s="27"/>
      <c r="B25" s="27"/>
      <c r="C25" s="27"/>
      <c r="D25" s="27"/>
      <c r="E25" s="27"/>
      <c r="F25" s="27"/>
      <c r="G25" s="27"/>
      <c r="H25" s="27"/>
      <c r="I25" s="27"/>
      <c r="J25" s="27"/>
      <c r="K25" s="2"/>
    </row>
    <row r="26" spans="1:11" x14ac:dyDescent="0.2">
      <c r="A26" s="28" t="s">
        <v>705</v>
      </c>
      <c r="B26" s="54"/>
      <c r="C26" s="54"/>
      <c r="D26" s="54"/>
      <c r="E26" s="54"/>
      <c r="F26" s="54"/>
      <c r="G26" s="54"/>
      <c r="H26" s="54"/>
      <c r="I26" s="54"/>
      <c r="J26" s="54"/>
      <c r="K26" s="2"/>
    </row>
    <row r="27" spans="1:11" ht="16.5" customHeight="1" x14ac:dyDescent="0.2">
      <c r="A27" s="367" t="s">
        <v>706</v>
      </c>
      <c r="B27" s="367"/>
      <c r="C27" s="367"/>
      <c r="D27" s="367"/>
      <c r="E27" s="367"/>
      <c r="F27" s="367"/>
      <c r="G27" s="54"/>
      <c r="H27" s="368" t="s">
        <v>123</v>
      </c>
      <c r="I27" s="368"/>
      <c r="J27" s="54"/>
      <c r="K27" s="2"/>
    </row>
    <row r="28" spans="1:11" ht="27" customHeight="1" x14ac:dyDescent="0.2">
      <c r="A28" s="367" t="s">
        <v>707</v>
      </c>
      <c r="B28" s="367"/>
      <c r="C28" s="367"/>
      <c r="D28" s="367"/>
      <c r="E28" s="367"/>
      <c r="F28" s="367"/>
      <c r="G28" s="367"/>
      <c r="H28" s="367"/>
      <c r="I28" s="367"/>
      <c r="J28" s="54"/>
      <c r="K28" s="2"/>
    </row>
    <row r="29" spans="1:11" x14ac:dyDescent="0.2">
      <c r="A29" s="54"/>
      <c r="B29" s="54"/>
      <c r="C29" s="54"/>
      <c r="D29" s="54"/>
      <c r="E29" s="54"/>
      <c r="F29" s="54"/>
      <c r="G29" s="54"/>
      <c r="H29" s="54"/>
      <c r="I29" s="54"/>
      <c r="J29" s="54"/>
      <c r="K29" s="2"/>
    </row>
    <row r="30" spans="1:11" ht="52.5" customHeight="1" x14ac:dyDescent="0.2">
      <c r="A30" s="367" t="s">
        <v>708</v>
      </c>
      <c r="B30" s="367"/>
      <c r="C30" s="367"/>
      <c r="D30" s="367"/>
      <c r="E30" s="367"/>
      <c r="F30" s="367"/>
      <c r="G30" s="367"/>
      <c r="H30" s="367"/>
      <c r="I30" s="367"/>
      <c r="J30" s="54"/>
      <c r="K30" s="2"/>
    </row>
    <row r="31" spans="1:11" ht="15" thickBot="1" x14ac:dyDescent="0.25">
      <c r="A31" s="27"/>
      <c r="B31" s="27"/>
      <c r="C31" s="27"/>
      <c r="D31" s="27"/>
      <c r="E31" s="27"/>
      <c r="F31" s="27"/>
      <c r="G31" s="27"/>
      <c r="H31" s="27"/>
      <c r="I31" s="27"/>
      <c r="J31" s="27"/>
      <c r="K31" s="2"/>
    </row>
    <row r="32" spans="1:11" x14ac:dyDescent="0.2">
      <c r="A32" s="28" t="s">
        <v>250</v>
      </c>
      <c r="B32" s="54"/>
      <c r="C32" s="54"/>
      <c r="D32" s="54"/>
      <c r="E32" s="54"/>
      <c r="F32" s="54"/>
      <c r="G32" s="54"/>
      <c r="H32" s="54"/>
      <c r="I32" s="54"/>
      <c r="J32" s="54"/>
      <c r="K32" s="2"/>
    </row>
    <row r="33" spans="1:12" ht="81.75" customHeight="1" x14ac:dyDescent="0.2">
      <c r="A33" s="367" t="s">
        <v>709</v>
      </c>
      <c r="B33" s="367"/>
      <c r="C33" s="367"/>
      <c r="D33" s="367"/>
      <c r="E33" s="367"/>
      <c r="F33" s="367"/>
      <c r="G33" s="367"/>
      <c r="H33" s="367"/>
      <c r="I33" s="367"/>
      <c r="J33" s="54"/>
      <c r="K33" s="2"/>
    </row>
    <row r="34" spans="1:12" x14ac:dyDescent="0.2">
      <c r="A34" s="367" t="s">
        <v>710</v>
      </c>
      <c r="B34" s="367"/>
      <c r="C34" s="367"/>
      <c r="D34" s="367"/>
      <c r="E34" s="367"/>
      <c r="F34" s="367"/>
      <c r="G34" s="367"/>
      <c r="H34" s="367"/>
      <c r="I34" s="367"/>
      <c r="J34" s="54"/>
      <c r="K34" s="2"/>
    </row>
    <row r="35" spans="1:12" ht="79.5" customHeight="1" x14ac:dyDescent="0.2">
      <c r="A35" s="367" t="s">
        <v>711</v>
      </c>
      <c r="B35" s="367"/>
      <c r="C35" s="367"/>
      <c r="D35" s="367"/>
      <c r="E35" s="367"/>
      <c r="F35" s="367"/>
      <c r="G35" s="367"/>
      <c r="H35" s="367"/>
      <c r="I35" s="367"/>
      <c r="J35" s="54"/>
      <c r="K35" s="2"/>
    </row>
    <row r="36" spans="1:12" x14ac:dyDescent="0.2">
      <c r="A36" s="54"/>
      <c r="B36" s="54"/>
      <c r="C36" s="54"/>
      <c r="D36" s="54"/>
      <c r="E36" s="54"/>
      <c r="F36" s="54"/>
      <c r="G36" s="54"/>
      <c r="H36" s="54"/>
      <c r="I36" s="54"/>
      <c r="J36" s="54"/>
      <c r="K36" s="2"/>
    </row>
    <row r="37" spans="1:12" ht="15" thickBot="1" x14ac:dyDescent="0.25">
      <c r="A37" s="54"/>
      <c r="B37" s="55" t="s">
        <v>24</v>
      </c>
      <c r="C37" s="55" t="s">
        <v>21</v>
      </c>
      <c r="D37" s="55" t="s">
        <v>23</v>
      </c>
      <c r="E37" s="55" t="s">
        <v>22</v>
      </c>
      <c r="F37" s="54"/>
      <c r="G37" s="54"/>
      <c r="H37" s="54"/>
      <c r="I37" s="54"/>
      <c r="J37" s="54"/>
      <c r="K37" s="2"/>
    </row>
    <row r="38" spans="1:12" ht="15" thickBot="1" x14ac:dyDescent="0.25">
      <c r="A38" s="55" t="s">
        <v>712</v>
      </c>
      <c r="B38" s="18">
        <v>179</v>
      </c>
      <c r="C38" s="369">
        <v>73</v>
      </c>
      <c r="D38" s="369">
        <v>17</v>
      </c>
      <c r="E38" s="369">
        <v>5</v>
      </c>
      <c r="F38" s="54"/>
      <c r="G38" s="54"/>
      <c r="H38" s="54"/>
      <c r="I38" s="54"/>
      <c r="J38" s="54"/>
      <c r="K38" s="2"/>
    </row>
    <row r="39" spans="1:12" ht="15" thickBot="1" x14ac:dyDescent="0.25">
      <c r="A39" s="55" t="s">
        <v>713</v>
      </c>
      <c r="B39" s="370" t="s">
        <v>714</v>
      </c>
      <c r="C39" s="369" t="s">
        <v>715</v>
      </c>
      <c r="D39" s="369" t="s">
        <v>716</v>
      </c>
      <c r="E39" s="369" t="s">
        <v>717</v>
      </c>
      <c r="F39" s="54"/>
      <c r="G39" s="54"/>
      <c r="H39" s="54"/>
      <c r="I39" s="54"/>
      <c r="J39" s="54"/>
      <c r="K39" s="2"/>
    </row>
    <row r="40" spans="1:12" ht="15" thickBot="1" x14ac:dyDescent="0.25">
      <c r="A40" s="55" t="s">
        <v>718</v>
      </c>
      <c r="B40" s="54">
        <v>218</v>
      </c>
      <c r="C40" s="369">
        <v>424</v>
      </c>
      <c r="D40" s="369">
        <v>76</v>
      </c>
      <c r="E40" s="369">
        <v>63</v>
      </c>
      <c r="F40" s="54"/>
      <c r="G40" s="54"/>
      <c r="H40" s="54"/>
      <c r="I40" s="54"/>
      <c r="J40" s="54"/>
      <c r="K40" s="2"/>
    </row>
    <row r="41" spans="1:12" ht="15" thickBot="1" x14ac:dyDescent="0.25">
      <c r="A41" s="55" t="s">
        <v>713</v>
      </c>
      <c r="B41" s="370" t="s">
        <v>719</v>
      </c>
      <c r="C41" s="369" t="s">
        <v>720</v>
      </c>
      <c r="D41" s="369" t="s">
        <v>721</v>
      </c>
      <c r="E41" s="369" t="s">
        <v>722</v>
      </c>
      <c r="F41" s="54"/>
      <c r="G41" s="54"/>
      <c r="H41" s="54"/>
      <c r="I41" s="54"/>
      <c r="J41" s="54"/>
      <c r="K41" s="2"/>
    </row>
    <row r="42" spans="1:12" x14ac:dyDescent="0.2">
      <c r="A42" s="54"/>
      <c r="B42" s="54"/>
      <c r="C42" s="54"/>
      <c r="D42" s="54"/>
      <c r="E42" s="54"/>
      <c r="F42" s="54"/>
      <c r="G42" s="54"/>
      <c r="H42" s="54"/>
      <c r="I42" s="54"/>
      <c r="J42" s="54"/>
      <c r="K42" s="2"/>
    </row>
    <row r="43" spans="1:12" ht="171.75" customHeight="1" x14ac:dyDescent="0.2">
      <c r="A43" s="244" t="s">
        <v>723</v>
      </c>
      <c r="B43" s="371"/>
      <c r="C43" s="371"/>
      <c r="D43" s="371"/>
      <c r="E43" s="371"/>
      <c r="F43" s="371"/>
      <c r="G43" s="371"/>
      <c r="H43" s="371"/>
      <c r="I43" s="371"/>
      <c r="J43" s="18"/>
    </row>
    <row r="44" spans="1:12" ht="15" thickBot="1" x14ac:dyDescent="0.25">
      <c r="A44" s="27"/>
      <c r="B44" s="27"/>
      <c r="C44" s="27"/>
      <c r="D44" s="27"/>
      <c r="E44" s="27"/>
      <c r="F44" s="27"/>
      <c r="G44" s="27"/>
      <c r="H44" s="27"/>
      <c r="I44" s="27"/>
      <c r="J44" s="27"/>
      <c r="K44" s="2"/>
    </row>
    <row r="45" spans="1:12" x14ac:dyDescent="0.2">
      <c r="A45" s="28" t="s">
        <v>251</v>
      </c>
      <c r="B45" s="54"/>
      <c r="C45" s="54"/>
      <c r="D45" s="54"/>
      <c r="E45" s="54"/>
      <c r="F45" s="54"/>
      <c r="G45" s="54"/>
      <c r="H45" s="54"/>
      <c r="I45" s="54"/>
      <c r="J45" s="54"/>
      <c r="K45" s="2"/>
    </row>
    <row r="46" spans="1:12" ht="15" customHeight="1" thickBot="1" x14ac:dyDescent="0.3">
      <c r="A46" s="31" t="s">
        <v>253</v>
      </c>
      <c r="B46" s="372"/>
      <c r="C46" s="372"/>
      <c r="D46" s="56">
        <v>2022</v>
      </c>
      <c r="E46" s="56">
        <v>2023</v>
      </c>
      <c r="F46" s="372"/>
      <c r="G46" s="372"/>
      <c r="H46" s="54"/>
      <c r="I46" s="54"/>
      <c r="J46" s="54"/>
      <c r="K46" s="2"/>
      <c r="L46" s="373"/>
    </row>
    <row r="47" spans="1:12" ht="30" customHeight="1" x14ac:dyDescent="0.25">
      <c r="A47" s="374" t="s">
        <v>724</v>
      </c>
      <c r="B47" s="374"/>
      <c r="C47" s="374"/>
      <c r="D47" s="375">
        <v>3523</v>
      </c>
      <c r="E47" s="376">
        <v>3817</v>
      </c>
      <c r="F47" s="372"/>
      <c r="G47" s="372"/>
      <c r="H47" s="54"/>
      <c r="I47" s="54"/>
      <c r="J47" s="54"/>
      <c r="K47" s="2"/>
      <c r="L47" s="373"/>
    </row>
    <row r="48" spans="1:12" ht="15" thickBot="1" x14ac:dyDescent="0.25">
      <c r="A48" s="27"/>
      <c r="B48" s="27"/>
      <c r="C48" s="27"/>
      <c r="D48" s="27"/>
      <c r="E48" s="27"/>
      <c r="F48" s="27"/>
      <c r="G48" s="27"/>
      <c r="H48" s="27"/>
      <c r="I48" s="27"/>
      <c r="J48" s="27"/>
      <c r="K48" s="31"/>
    </row>
    <row r="49" spans="1:11" x14ac:dyDescent="0.2">
      <c r="A49" s="28" t="s">
        <v>254</v>
      </c>
      <c r="B49" s="18"/>
      <c r="C49" s="18"/>
      <c r="D49" s="18"/>
      <c r="E49" s="18"/>
      <c r="F49" s="18"/>
      <c r="G49" s="18"/>
      <c r="H49" s="18"/>
      <c r="I49" s="18"/>
      <c r="J49" s="18"/>
    </row>
    <row r="50" spans="1:11" ht="17.25" customHeight="1" x14ac:dyDescent="0.2">
      <c r="A50" s="244" t="s">
        <v>255</v>
      </c>
      <c r="B50" s="244"/>
      <c r="C50" s="244"/>
      <c r="D50" s="244"/>
      <c r="E50" s="244"/>
      <c r="F50" s="244"/>
      <c r="G50" s="244"/>
      <c r="H50" s="244"/>
      <c r="I50" s="244"/>
      <c r="J50" s="18"/>
    </row>
    <row r="51" spans="1:11" ht="17.25" customHeight="1" x14ac:dyDescent="0.2">
      <c r="A51" s="244" t="s">
        <v>725</v>
      </c>
      <c r="B51" s="244"/>
      <c r="C51" s="244"/>
      <c r="D51" s="244"/>
      <c r="E51" s="244"/>
      <c r="F51" s="244"/>
      <c r="G51" s="244"/>
      <c r="H51" s="244"/>
      <c r="I51" s="244"/>
      <c r="J51" s="18"/>
    </row>
    <row r="52" spans="1:11" ht="28.5" customHeight="1" x14ac:dyDescent="0.2">
      <c r="A52" s="244" t="s">
        <v>256</v>
      </c>
      <c r="B52" s="244"/>
      <c r="C52" s="244"/>
      <c r="D52" s="244"/>
      <c r="E52" s="244"/>
      <c r="F52" s="244"/>
      <c r="G52" s="244"/>
      <c r="H52" s="244"/>
      <c r="I52" s="244"/>
      <c r="J52" s="18"/>
    </row>
    <row r="53" spans="1:11" ht="45.75" customHeight="1" x14ac:dyDescent="0.2">
      <c r="A53" s="244" t="s">
        <v>257</v>
      </c>
      <c r="B53" s="244"/>
      <c r="C53" s="244"/>
      <c r="D53" s="244"/>
      <c r="E53" s="244"/>
      <c r="F53" s="244"/>
      <c r="G53" s="244"/>
      <c r="H53" s="244"/>
      <c r="I53" s="244"/>
      <c r="J53" s="18"/>
    </row>
    <row r="54" spans="1:11" ht="15" thickBot="1" x14ac:dyDescent="0.25">
      <c r="A54" s="27"/>
      <c r="B54" s="27"/>
      <c r="C54" s="27"/>
      <c r="D54" s="27"/>
      <c r="E54" s="27"/>
      <c r="F54" s="27"/>
      <c r="G54" s="27"/>
      <c r="H54" s="27"/>
      <c r="I54" s="27"/>
      <c r="J54" s="27"/>
    </row>
    <row r="55" spans="1:11" ht="15" customHeight="1" x14ac:dyDescent="0.2">
      <c r="A55" s="28" t="s">
        <v>258</v>
      </c>
      <c r="B55" s="62"/>
      <c r="C55" s="62"/>
      <c r="D55" s="61"/>
      <c r="E55" s="18"/>
      <c r="F55" s="18"/>
      <c r="G55" s="18"/>
      <c r="H55" s="18"/>
      <c r="I55" s="18"/>
      <c r="J55" s="18"/>
      <c r="K55" s="2"/>
    </row>
    <row r="56" spans="1:11" ht="15" thickBot="1" x14ac:dyDescent="0.25">
      <c r="A56" s="55"/>
      <c r="B56" s="377" t="s">
        <v>252</v>
      </c>
      <c r="C56" s="243"/>
      <c r="D56" s="243"/>
      <c r="E56" s="57"/>
      <c r="F56" s="57"/>
      <c r="G56" s="18"/>
      <c r="H56" s="18"/>
      <c r="I56" s="18"/>
      <c r="J56" s="18"/>
    </row>
    <row r="57" spans="1:11" ht="15" thickBot="1" x14ac:dyDescent="0.25">
      <c r="A57" s="55" t="s">
        <v>259</v>
      </c>
      <c r="B57" s="55">
        <v>2021</v>
      </c>
      <c r="C57" s="56">
        <v>2022</v>
      </c>
      <c r="D57" s="56">
        <v>2023</v>
      </c>
      <c r="E57" s="18"/>
      <c r="F57" s="18"/>
      <c r="G57" s="18"/>
      <c r="H57" s="18"/>
      <c r="I57" s="18"/>
      <c r="J57" s="18"/>
    </row>
    <row r="58" spans="1:11" ht="15" thickBot="1" x14ac:dyDescent="0.25">
      <c r="A58" s="55" t="s">
        <v>260</v>
      </c>
      <c r="B58" s="59">
        <v>123743.6261596</v>
      </c>
      <c r="C58" s="59">
        <v>85513.739000000001</v>
      </c>
      <c r="D58" s="58">
        <v>140527</v>
      </c>
      <c r="E58" s="18"/>
      <c r="F58" s="18"/>
      <c r="G58" s="18"/>
      <c r="H58" s="18"/>
      <c r="I58" s="18"/>
      <c r="J58" s="18"/>
    </row>
    <row r="59" spans="1:11" ht="30" customHeight="1" x14ac:dyDescent="0.2">
      <c r="A59" s="244" t="s">
        <v>726</v>
      </c>
      <c r="B59" s="244"/>
      <c r="C59" s="244"/>
      <c r="D59" s="244"/>
      <c r="E59" s="244"/>
      <c r="F59" s="244"/>
      <c r="G59" s="244"/>
      <c r="H59" s="244"/>
      <c r="I59" s="244"/>
      <c r="J59" s="18"/>
    </row>
    <row r="60" spans="1:11" ht="15" thickBot="1" x14ac:dyDescent="0.25">
      <c r="A60" s="27"/>
      <c r="B60" s="27"/>
      <c r="C60" s="27"/>
      <c r="D60" s="27"/>
      <c r="E60" s="27"/>
      <c r="F60" s="27"/>
      <c r="G60" s="27"/>
      <c r="H60" s="27"/>
      <c r="I60" s="27"/>
      <c r="J60" s="27"/>
    </row>
    <row r="61" spans="1:11" x14ac:dyDescent="0.2">
      <c r="A61" s="28" t="s">
        <v>261</v>
      </c>
      <c r="B61" s="18"/>
      <c r="C61" s="18"/>
      <c r="D61" s="18"/>
      <c r="E61" s="18"/>
      <c r="F61" s="18"/>
      <c r="G61" s="18"/>
      <c r="H61" s="18"/>
      <c r="I61" s="18"/>
      <c r="J61" s="18"/>
      <c r="K61" s="2"/>
    </row>
    <row r="62" spans="1:11" ht="27" customHeight="1" x14ac:dyDescent="0.2">
      <c r="A62" s="378" t="s">
        <v>727</v>
      </c>
      <c r="B62" s="378"/>
      <c r="C62" s="378"/>
      <c r="D62" s="378"/>
      <c r="E62" s="378"/>
      <c r="F62" s="378"/>
      <c r="G62" s="378"/>
      <c r="H62" s="378"/>
      <c r="I62" s="378"/>
      <c r="J62" s="18"/>
    </row>
    <row r="63" spans="1:11" ht="14.25" customHeight="1" x14ac:dyDescent="0.2">
      <c r="A63" s="64"/>
      <c r="B63" s="18"/>
      <c r="C63" s="18"/>
      <c r="D63" s="18"/>
      <c r="E63" s="18"/>
      <c r="F63" s="18"/>
      <c r="G63" s="18"/>
      <c r="H63" s="18"/>
      <c r="I63" s="18"/>
      <c r="J63" s="18"/>
    </row>
    <row r="64" spans="1:11" ht="15" customHeight="1" thickBot="1" x14ac:dyDescent="0.25">
      <c r="A64" s="55"/>
      <c r="B64" s="242" t="s">
        <v>262</v>
      </c>
      <c r="C64" s="241"/>
      <c r="D64" s="236"/>
      <c r="E64" s="18"/>
      <c r="F64" s="18"/>
      <c r="G64" s="18"/>
      <c r="H64" s="18"/>
      <c r="I64" s="18"/>
      <c r="J64" s="18"/>
    </row>
    <row r="65" spans="1:10" ht="15" thickBot="1" x14ac:dyDescent="0.25">
      <c r="A65" s="55"/>
      <c r="B65" s="55" t="s">
        <v>39</v>
      </c>
      <c r="C65" s="55" t="s">
        <v>263</v>
      </c>
      <c r="D65" s="55" t="s">
        <v>25</v>
      </c>
      <c r="E65" s="18"/>
      <c r="F65" s="18"/>
      <c r="G65" s="18"/>
      <c r="H65" s="18"/>
      <c r="I65" s="18"/>
      <c r="J65" s="18"/>
    </row>
    <row r="66" spans="1:10" ht="15" thickBot="1" x14ac:dyDescent="0.25">
      <c r="A66" s="55" t="s">
        <v>264</v>
      </c>
      <c r="B66" s="31">
        <v>17</v>
      </c>
      <c r="C66" s="31">
        <v>0</v>
      </c>
      <c r="D66" s="31">
        <v>17</v>
      </c>
      <c r="E66" s="18"/>
      <c r="F66" s="18"/>
      <c r="G66" s="18"/>
      <c r="H66" s="18"/>
      <c r="I66" s="18"/>
      <c r="J66" s="18"/>
    </row>
    <row r="67" spans="1:10" ht="15" thickBot="1" x14ac:dyDescent="0.25">
      <c r="A67" s="55" t="s">
        <v>265</v>
      </c>
      <c r="B67" s="31">
        <v>0</v>
      </c>
      <c r="C67" s="31">
        <v>16</v>
      </c>
      <c r="D67" s="31">
        <v>16</v>
      </c>
      <c r="E67" s="18"/>
      <c r="F67" s="18"/>
      <c r="G67" s="18"/>
      <c r="H67" s="18"/>
      <c r="I67" s="18"/>
      <c r="J67" s="18"/>
    </row>
    <row r="68" spans="1:10" ht="15" thickBot="1" x14ac:dyDescent="0.25">
      <c r="A68" s="55" t="s">
        <v>266</v>
      </c>
      <c r="B68" s="31">
        <v>0</v>
      </c>
      <c r="C68" s="31">
        <v>6</v>
      </c>
      <c r="D68" s="31">
        <v>6</v>
      </c>
      <c r="E68" s="18"/>
      <c r="F68" s="18"/>
      <c r="G68" s="18"/>
      <c r="H68" s="18"/>
      <c r="I68" s="18"/>
      <c r="J68" s="18"/>
    </row>
    <row r="69" spans="1:10" ht="15" thickBot="1" x14ac:dyDescent="0.25">
      <c r="A69" s="55" t="s">
        <v>267</v>
      </c>
      <c r="B69" s="31">
        <v>0</v>
      </c>
      <c r="C69" s="31">
        <v>0</v>
      </c>
      <c r="D69" s="31">
        <v>0</v>
      </c>
      <c r="E69" s="18"/>
      <c r="F69" s="18"/>
      <c r="G69" s="18"/>
      <c r="H69" s="65"/>
      <c r="I69" s="18"/>
      <c r="J69" s="18"/>
    </row>
    <row r="70" spans="1:10" ht="15" thickBot="1" x14ac:dyDescent="0.25">
      <c r="A70" s="55" t="s">
        <v>268</v>
      </c>
      <c r="B70" s="31">
        <v>4</v>
      </c>
      <c r="C70" s="31">
        <v>5</v>
      </c>
      <c r="D70" s="31">
        <v>9</v>
      </c>
      <c r="E70" s="18"/>
      <c r="F70" s="18"/>
      <c r="G70" s="18"/>
      <c r="H70" s="66"/>
      <c r="I70" s="18"/>
      <c r="J70" s="18"/>
    </row>
    <row r="71" spans="1:10" ht="15" customHeight="1" thickBot="1" x14ac:dyDescent="0.25">
      <c r="A71" s="27"/>
      <c r="B71" s="27"/>
      <c r="C71" s="27"/>
      <c r="D71" s="27"/>
      <c r="E71" s="27"/>
      <c r="F71" s="27"/>
      <c r="G71" s="27"/>
      <c r="H71" s="27"/>
      <c r="I71" s="27"/>
      <c r="J71" s="27"/>
    </row>
    <row r="72" spans="1:10" x14ac:dyDescent="0.2">
      <c r="A72" s="28" t="s">
        <v>269</v>
      </c>
      <c r="B72" s="18"/>
      <c r="C72" s="18"/>
      <c r="D72" s="18"/>
      <c r="E72" s="18"/>
      <c r="F72" s="18"/>
      <c r="G72" s="18"/>
      <c r="H72" s="18"/>
      <c r="I72" s="18"/>
      <c r="J72" s="18"/>
    </row>
    <row r="73" spans="1:10" ht="41.25" customHeight="1" x14ac:dyDescent="0.2">
      <c r="A73" s="379" t="s">
        <v>270</v>
      </c>
      <c r="B73" s="379"/>
      <c r="C73" s="379"/>
      <c r="D73" s="379"/>
      <c r="E73" s="379"/>
      <c r="F73" s="379"/>
      <c r="G73" s="379"/>
      <c r="H73" s="379"/>
      <c r="I73" s="379"/>
      <c r="J73" s="18"/>
    </row>
    <row r="74" spans="1:10" ht="15" customHeight="1" x14ac:dyDescent="0.2">
      <c r="A74" s="63"/>
      <c r="B74" s="63"/>
      <c r="C74" s="63"/>
      <c r="D74" s="63"/>
      <c r="E74" s="63"/>
      <c r="F74" s="63"/>
      <c r="G74" s="18"/>
      <c r="H74" s="18"/>
      <c r="I74" s="18"/>
      <c r="J74" s="18"/>
    </row>
    <row r="75" spans="1:10" x14ac:dyDescent="0.2">
      <c r="A75" s="28" t="s">
        <v>271</v>
      </c>
      <c r="B75" s="18"/>
      <c r="C75" s="18"/>
      <c r="D75" s="18"/>
      <c r="E75" s="18"/>
      <c r="F75" s="18"/>
      <c r="G75" s="18"/>
      <c r="H75" s="18"/>
      <c r="I75" s="18"/>
      <c r="J75" s="18"/>
    </row>
    <row r="76" spans="1:10" ht="69" customHeight="1" x14ac:dyDescent="0.2">
      <c r="A76" s="244" t="s">
        <v>272</v>
      </c>
      <c r="B76" s="244"/>
      <c r="C76" s="244"/>
      <c r="D76" s="244"/>
      <c r="E76" s="244"/>
      <c r="F76" s="244"/>
      <c r="G76" s="244"/>
      <c r="H76" s="244"/>
      <c r="I76" s="244"/>
      <c r="J76" s="18"/>
    </row>
    <row r="77" spans="1:10" x14ac:dyDescent="0.2">
      <c r="A77" s="244" t="s">
        <v>273</v>
      </c>
      <c r="B77" s="244"/>
      <c r="C77" s="244"/>
      <c r="D77" s="244"/>
      <c r="H77" s="380" t="s">
        <v>274</v>
      </c>
      <c r="J77" s="381"/>
    </row>
    <row r="78" spans="1:10" ht="15.75" customHeight="1" x14ac:dyDescent="0.2">
      <c r="A78" s="244" t="s">
        <v>275</v>
      </c>
      <c r="B78" s="244"/>
      <c r="C78" s="244"/>
      <c r="D78" s="244"/>
      <c r="E78" s="244"/>
      <c r="F78" s="244"/>
      <c r="G78" s="18"/>
      <c r="H78" s="382" t="s">
        <v>276</v>
      </c>
      <c r="I78" s="382"/>
      <c r="J78" s="18"/>
    </row>
    <row r="79" spans="1:10" ht="15" customHeight="1" x14ac:dyDescent="0.2">
      <c r="A79" s="63"/>
      <c r="B79" s="63"/>
      <c r="C79" s="63"/>
      <c r="D79" s="63"/>
      <c r="E79" s="67"/>
      <c r="F79" s="68"/>
      <c r="G79" s="18"/>
      <c r="H79" s="18"/>
      <c r="I79" s="18"/>
      <c r="J79" s="18"/>
    </row>
    <row r="80" spans="1:10" x14ac:dyDescent="0.2">
      <c r="A80" s="28" t="s">
        <v>277</v>
      </c>
      <c r="B80" s="18"/>
      <c r="C80" s="18"/>
      <c r="D80" s="18"/>
      <c r="E80" s="18"/>
      <c r="F80" s="18"/>
      <c r="G80" s="18"/>
      <c r="H80" s="18"/>
      <c r="I80" s="18"/>
      <c r="J80" s="18"/>
    </row>
    <row r="81" spans="1:11" ht="29.25" customHeight="1" x14ac:dyDescent="0.2">
      <c r="A81" s="244" t="s">
        <v>278</v>
      </c>
      <c r="B81" s="244"/>
      <c r="C81" s="244"/>
      <c r="D81" s="244"/>
      <c r="E81" s="244"/>
      <c r="F81" s="244"/>
      <c r="G81" s="244"/>
      <c r="H81" s="244"/>
      <c r="I81" s="244"/>
      <c r="J81" s="18"/>
    </row>
    <row r="82" spans="1:11" ht="15" customHeight="1" x14ac:dyDescent="0.2">
      <c r="A82" s="63"/>
      <c r="B82" s="63"/>
      <c r="C82" s="63"/>
      <c r="D82" s="63"/>
      <c r="E82" s="63"/>
      <c r="F82" s="63"/>
      <c r="G82" s="18"/>
      <c r="H82" s="18"/>
      <c r="I82" s="18"/>
      <c r="J82" s="18"/>
    </row>
    <row r="83" spans="1:11" x14ac:dyDescent="0.2">
      <c r="A83" s="28" t="s">
        <v>279</v>
      </c>
      <c r="B83" s="18"/>
      <c r="C83" s="18"/>
      <c r="D83" s="18"/>
      <c r="E83" s="18"/>
      <c r="F83" s="18"/>
      <c r="G83" s="18"/>
      <c r="H83" s="18"/>
      <c r="I83" s="18"/>
      <c r="J83" s="18"/>
    </row>
    <row r="84" spans="1:11" ht="66" customHeight="1" x14ac:dyDescent="0.2">
      <c r="A84" s="244" t="s">
        <v>728</v>
      </c>
      <c r="B84" s="244"/>
      <c r="C84" s="244"/>
      <c r="D84" s="244"/>
      <c r="E84" s="244"/>
      <c r="F84" s="244"/>
      <c r="G84" s="244"/>
      <c r="H84" s="244"/>
      <c r="I84" s="244"/>
      <c r="J84" s="18"/>
    </row>
    <row r="85" spans="1:11" ht="15" customHeight="1" x14ac:dyDescent="0.2">
      <c r="A85" s="69"/>
      <c r="B85" s="69"/>
      <c r="C85" s="69"/>
      <c r="D85" s="69"/>
      <c r="E85" s="69"/>
      <c r="F85" s="69"/>
      <c r="G85" s="18"/>
      <c r="H85" s="18"/>
      <c r="I85" s="18"/>
      <c r="J85" s="18"/>
    </row>
    <row r="86" spans="1:11" x14ac:dyDescent="0.2">
      <c r="A86" s="28" t="s">
        <v>280</v>
      </c>
      <c r="B86" s="18"/>
      <c r="C86" s="18"/>
      <c r="D86" s="18"/>
      <c r="E86" s="18"/>
      <c r="F86" s="18"/>
      <c r="G86" s="18"/>
      <c r="H86" s="18"/>
      <c r="I86" s="18"/>
      <c r="J86" s="18"/>
    </row>
    <row r="87" spans="1:11" ht="41.25" customHeight="1" x14ac:dyDescent="0.2">
      <c r="A87" s="244" t="s">
        <v>281</v>
      </c>
      <c r="B87" s="244"/>
      <c r="C87" s="244"/>
      <c r="D87" s="244"/>
      <c r="E87" s="244"/>
      <c r="F87" s="244"/>
      <c r="G87" s="18"/>
      <c r="H87" s="383" t="s">
        <v>282</v>
      </c>
      <c r="I87" s="383"/>
      <c r="J87" s="18"/>
    </row>
    <row r="88" spans="1:11" ht="15" customHeight="1" x14ac:dyDescent="0.2">
      <c r="A88" s="69"/>
      <c r="B88" s="69"/>
      <c r="C88" s="69"/>
      <c r="D88" s="69"/>
      <c r="E88" s="70"/>
      <c r="F88" s="71"/>
      <c r="G88" s="18"/>
      <c r="H88" s="18"/>
      <c r="I88" s="18"/>
      <c r="J88" s="18"/>
    </row>
    <row r="89" spans="1:11" x14ac:dyDescent="0.2">
      <c r="A89" s="28" t="s">
        <v>283</v>
      </c>
      <c r="B89" s="18"/>
      <c r="C89" s="18"/>
      <c r="D89" s="18"/>
      <c r="E89" s="18"/>
      <c r="F89" s="18"/>
      <c r="G89" s="18"/>
      <c r="H89" s="18"/>
      <c r="I89" s="18"/>
      <c r="J89" s="18"/>
    </row>
    <row r="90" spans="1:11" ht="15" thickBot="1" x14ac:dyDescent="0.25">
      <c r="A90" s="384"/>
      <c r="B90" s="242" t="s">
        <v>252</v>
      </c>
      <c r="C90" s="241"/>
      <c r="D90" s="241"/>
      <c r="E90" s="18"/>
      <c r="F90" s="18"/>
      <c r="G90" s="18"/>
      <c r="H90" s="18"/>
      <c r="I90" s="18"/>
      <c r="J90" s="18"/>
    </row>
    <row r="91" spans="1:11" ht="15" thickBot="1" x14ac:dyDescent="0.25">
      <c r="A91" s="385"/>
      <c r="B91" s="55">
        <v>2021</v>
      </c>
      <c r="C91" s="55">
        <v>2022</v>
      </c>
      <c r="D91" s="55">
        <v>2023</v>
      </c>
      <c r="E91" s="18"/>
      <c r="F91" s="18"/>
      <c r="G91" s="18"/>
      <c r="H91" s="18"/>
      <c r="I91" s="18"/>
      <c r="J91" s="18"/>
    </row>
    <row r="92" spans="1:11" ht="15" thickBot="1" x14ac:dyDescent="0.25">
      <c r="A92" s="55" t="s">
        <v>284</v>
      </c>
      <c r="B92" s="18">
        <v>0.78</v>
      </c>
      <c r="C92" s="18">
        <v>0.8</v>
      </c>
      <c r="D92" s="31">
        <v>0.77</v>
      </c>
      <c r="E92" s="18"/>
      <c r="F92" s="18"/>
      <c r="G92" s="18"/>
      <c r="H92" s="18"/>
      <c r="I92" s="18"/>
      <c r="J92" s="18"/>
    </row>
    <row r="93" spans="1:11" ht="15" thickBot="1" x14ac:dyDescent="0.25">
      <c r="A93" s="55" t="s">
        <v>285</v>
      </c>
      <c r="B93" s="18">
        <v>0.56999999999999995</v>
      </c>
      <c r="C93" s="18">
        <v>0.18</v>
      </c>
      <c r="D93" s="31">
        <v>0.19</v>
      </c>
      <c r="E93" s="18"/>
      <c r="F93" s="18"/>
      <c r="G93" s="18"/>
      <c r="H93" s="18"/>
      <c r="I93" s="18"/>
      <c r="J93" s="18"/>
    </row>
    <row r="94" spans="1:11" ht="15" thickBot="1" x14ac:dyDescent="0.25">
      <c r="A94" s="55" t="s">
        <v>286</v>
      </c>
      <c r="B94" s="18">
        <v>0.76</v>
      </c>
      <c r="C94" s="18">
        <v>0.74</v>
      </c>
      <c r="D94" s="31">
        <v>0.72</v>
      </c>
      <c r="E94" s="18"/>
      <c r="F94" s="18"/>
      <c r="G94" s="18"/>
      <c r="H94" s="18"/>
      <c r="I94" s="18"/>
      <c r="J94" s="18"/>
    </row>
    <row r="95" spans="1:11" x14ac:dyDescent="0.2">
      <c r="A95" s="247" t="s">
        <v>287</v>
      </c>
      <c r="B95" s="247"/>
      <c r="C95" s="247"/>
      <c r="D95" s="247"/>
      <c r="E95" s="247"/>
      <c r="F95" s="247"/>
      <c r="G95" s="247"/>
      <c r="H95" s="247"/>
      <c r="I95" s="247"/>
      <c r="J95" s="18"/>
    </row>
    <row r="96" spans="1:11" s="26" customFormat="1" x14ac:dyDescent="0.2">
      <c r="A96" s="247" t="s">
        <v>288</v>
      </c>
      <c r="B96" s="247"/>
      <c r="C96" s="247"/>
      <c r="D96" s="247"/>
      <c r="E96" s="247"/>
      <c r="F96" s="247"/>
      <c r="G96" s="72"/>
      <c r="H96" s="72"/>
      <c r="I96" s="72"/>
      <c r="J96" s="72"/>
      <c r="K96" s="14"/>
    </row>
    <row r="97" spans="1:11" ht="15" thickBot="1" x14ac:dyDescent="0.25">
      <c r="A97" s="27"/>
      <c r="B97" s="27"/>
      <c r="C97" s="27"/>
      <c r="D97" s="27"/>
      <c r="E97" s="27"/>
      <c r="F97" s="27"/>
      <c r="G97" s="27"/>
      <c r="H97" s="27"/>
      <c r="I97" s="27"/>
      <c r="J97" s="27"/>
      <c r="K97" s="26"/>
    </row>
    <row r="98" spans="1:11" x14ac:dyDescent="0.2">
      <c r="A98" s="28" t="s">
        <v>289</v>
      </c>
      <c r="B98" s="18"/>
      <c r="C98" s="18"/>
      <c r="D98" s="18"/>
      <c r="E98" s="18"/>
      <c r="F98" s="18"/>
      <c r="G98" s="18"/>
      <c r="H98" s="18"/>
      <c r="I98" s="18"/>
      <c r="J98" s="18"/>
    </row>
    <row r="99" spans="1:11" x14ac:dyDescent="0.2">
      <c r="A99" s="248" t="s">
        <v>290</v>
      </c>
      <c r="B99" s="248"/>
      <c r="C99" s="248"/>
      <c r="D99" s="248"/>
      <c r="E99" s="248"/>
      <c r="F99" s="248"/>
    </row>
    <row r="100" spans="1:11" x14ac:dyDescent="0.2">
      <c r="A100" s="248" t="s">
        <v>729</v>
      </c>
      <c r="B100" s="248"/>
      <c r="C100" s="248"/>
      <c r="D100" s="248"/>
      <c r="E100" s="248"/>
      <c r="F100" s="248"/>
      <c r="G100" s="18"/>
      <c r="H100" s="18"/>
      <c r="I100" s="18"/>
      <c r="J100" s="18"/>
    </row>
    <row r="101" spans="1:11" x14ac:dyDescent="0.2">
      <c r="A101" s="72"/>
      <c r="B101" s="72"/>
      <c r="C101" s="72"/>
      <c r="D101" s="72"/>
      <c r="E101" s="72"/>
      <c r="F101" s="72"/>
      <c r="G101" s="18"/>
      <c r="H101" s="18"/>
      <c r="I101" s="18"/>
      <c r="J101" s="18"/>
    </row>
    <row r="102" spans="1:11" ht="15" thickBot="1" x14ac:dyDescent="0.25">
      <c r="A102" s="241"/>
      <c r="B102" s="236"/>
      <c r="C102" s="243" t="s">
        <v>730</v>
      </c>
      <c r="D102" s="243"/>
      <c r="E102" s="72"/>
      <c r="F102" s="72"/>
      <c r="G102" s="18"/>
      <c r="H102" s="18"/>
      <c r="I102" s="18"/>
      <c r="J102" s="18"/>
    </row>
    <row r="103" spans="1:11" ht="15" thickBot="1" x14ac:dyDescent="0.25">
      <c r="A103" s="235" t="s">
        <v>731</v>
      </c>
      <c r="B103" s="55" t="s">
        <v>263</v>
      </c>
      <c r="C103" s="386">
        <v>0.92</v>
      </c>
      <c r="D103" s="387"/>
      <c r="E103" s="72"/>
      <c r="F103" s="72"/>
      <c r="G103" s="18"/>
      <c r="H103" s="18"/>
      <c r="I103" s="18"/>
      <c r="J103" s="18"/>
    </row>
    <row r="104" spans="1:11" ht="15" thickBot="1" x14ac:dyDescent="0.25">
      <c r="A104" s="236"/>
      <c r="B104" s="55" t="s">
        <v>39</v>
      </c>
      <c r="C104" s="388">
        <v>0.87</v>
      </c>
      <c r="D104" s="389"/>
      <c r="E104" s="60"/>
      <c r="F104" s="60"/>
      <c r="G104" s="18"/>
      <c r="H104" s="18"/>
      <c r="I104" s="18"/>
      <c r="J104" s="18"/>
    </row>
    <row r="105" spans="1:11" ht="15" thickBot="1" x14ac:dyDescent="0.25">
      <c r="A105" s="235" t="s">
        <v>732</v>
      </c>
      <c r="B105" s="55" t="s">
        <v>733</v>
      </c>
      <c r="C105" s="386">
        <v>0.9</v>
      </c>
      <c r="D105" s="387"/>
      <c r="E105" s="72"/>
      <c r="F105" s="72"/>
      <c r="G105" s="18"/>
      <c r="H105" s="18"/>
      <c r="I105" s="18"/>
      <c r="J105" s="18"/>
    </row>
    <row r="106" spans="1:11" ht="15" thickBot="1" x14ac:dyDescent="0.25">
      <c r="A106" s="236"/>
      <c r="B106" s="55" t="s">
        <v>734</v>
      </c>
      <c r="C106" s="390">
        <v>0.83</v>
      </c>
      <c r="D106" s="391"/>
      <c r="G106" s="18"/>
      <c r="H106" s="18"/>
      <c r="I106" s="18"/>
      <c r="J106" s="18"/>
    </row>
    <row r="107" spans="1:11" ht="15" thickBot="1" x14ac:dyDescent="0.25">
      <c r="A107" s="27"/>
      <c r="B107" s="27"/>
      <c r="C107" s="392"/>
      <c r="D107" s="27"/>
      <c r="E107" s="27"/>
      <c r="F107" s="27"/>
      <c r="G107" s="27"/>
      <c r="H107" s="27"/>
      <c r="I107" s="27"/>
      <c r="J107" s="27"/>
    </row>
    <row r="108" spans="1:11" x14ac:dyDescent="0.2">
      <c r="A108" s="28" t="s">
        <v>291</v>
      </c>
      <c r="B108" s="18"/>
      <c r="C108" s="18"/>
      <c r="D108" s="18"/>
      <c r="E108" s="18"/>
      <c r="F108" s="18"/>
      <c r="G108" s="18"/>
      <c r="H108" s="18"/>
      <c r="I108" s="18"/>
      <c r="J108" s="18"/>
    </row>
    <row r="109" spans="1:11" ht="27.75" customHeight="1" x14ac:dyDescent="0.2">
      <c r="A109" s="245" t="s">
        <v>292</v>
      </c>
      <c r="B109" s="246"/>
      <c r="C109" s="246"/>
      <c r="D109" s="246"/>
      <c r="E109" s="246"/>
      <c r="F109" s="18"/>
      <c r="G109" s="18"/>
      <c r="H109" s="18"/>
      <c r="I109" s="18"/>
      <c r="J109" s="18"/>
    </row>
    <row r="110" spans="1:11" x14ac:dyDescent="0.2">
      <c r="A110" s="249" t="s">
        <v>293</v>
      </c>
      <c r="B110" s="249"/>
      <c r="C110" s="249"/>
      <c r="D110" s="249"/>
      <c r="E110" s="249"/>
      <c r="F110" s="73" t="s">
        <v>294</v>
      </c>
      <c r="G110" s="18"/>
      <c r="H110" s="18"/>
      <c r="I110" s="18"/>
      <c r="J110" s="18"/>
    </row>
    <row r="111" spans="1:11" x14ac:dyDescent="0.2">
      <c r="A111" s="249" t="s">
        <v>295</v>
      </c>
      <c r="B111" s="249"/>
      <c r="C111" s="249"/>
      <c r="D111" s="249"/>
      <c r="E111" s="249"/>
      <c r="F111" s="73" t="s">
        <v>294</v>
      </c>
      <c r="G111" s="18"/>
      <c r="H111" s="18"/>
      <c r="I111" s="18"/>
      <c r="J111" s="18"/>
    </row>
    <row r="112" spans="1:11" x14ac:dyDescent="0.2">
      <c r="A112" s="249" t="s">
        <v>296</v>
      </c>
      <c r="B112" s="249"/>
      <c r="C112" s="249"/>
      <c r="D112" s="249"/>
      <c r="E112" s="249"/>
      <c r="F112" s="73" t="s">
        <v>294</v>
      </c>
      <c r="G112" s="18"/>
      <c r="H112" s="18"/>
      <c r="I112" s="18"/>
      <c r="J112" s="18"/>
    </row>
    <row r="113" spans="1:10" x14ac:dyDescent="0.2">
      <c r="A113" s="249" t="s">
        <v>297</v>
      </c>
      <c r="B113" s="249"/>
      <c r="C113" s="249"/>
      <c r="D113" s="249"/>
      <c r="E113" s="249"/>
      <c r="F113" s="73" t="s">
        <v>294</v>
      </c>
      <c r="G113" s="18"/>
      <c r="H113" s="18"/>
      <c r="I113" s="18"/>
      <c r="J113" s="18"/>
    </row>
    <row r="114" spans="1:10" x14ac:dyDescent="0.2">
      <c r="A114" s="250"/>
      <c r="B114" s="250"/>
      <c r="C114" s="250"/>
      <c r="D114" s="250"/>
      <c r="E114" s="250"/>
      <c r="F114" s="73"/>
      <c r="G114" s="18"/>
      <c r="H114" s="18"/>
      <c r="I114" s="18"/>
      <c r="J114" s="18"/>
    </row>
    <row r="115" spans="1:10" ht="30.75" customHeight="1" x14ac:dyDescent="0.2">
      <c r="A115" s="245" t="s">
        <v>298</v>
      </c>
      <c r="B115" s="246"/>
      <c r="C115" s="246"/>
      <c r="D115" s="246"/>
      <c r="E115" s="246"/>
      <c r="F115" s="74">
        <v>1</v>
      </c>
      <c r="G115" s="18"/>
      <c r="H115" s="18"/>
      <c r="I115" s="18"/>
      <c r="J115" s="18"/>
    </row>
    <row r="116" spans="1:10" ht="15" thickBot="1" x14ac:dyDescent="0.25">
      <c r="A116" s="27"/>
      <c r="B116" s="27"/>
      <c r="C116" s="27"/>
      <c r="D116" s="27"/>
      <c r="E116" s="27"/>
      <c r="F116" s="27"/>
      <c r="G116" s="27"/>
      <c r="H116" s="27"/>
      <c r="I116" s="27"/>
      <c r="J116" s="27"/>
    </row>
    <row r="117" spans="1:10" x14ac:dyDescent="0.2">
      <c r="A117" s="18"/>
      <c r="B117" s="18"/>
      <c r="C117" s="18"/>
      <c r="D117" s="18"/>
      <c r="E117" s="18"/>
      <c r="F117" s="18"/>
      <c r="G117" s="18"/>
      <c r="H117" s="18"/>
      <c r="I117" s="18"/>
      <c r="J117" s="18"/>
    </row>
    <row r="118" spans="1:10" x14ac:dyDescent="0.2">
      <c r="A118" s="18"/>
      <c r="B118" s="18"/>
      <c r="C118" s="18"/>
      <c r="D118" s="18"/>
      <c r="E118" s="18"/>
      <c r="F118" s="18"/>
      <c r="G118" s="18"/>
      <c r="H118" s="18"/>
      <c r="I118" s="18"/>
      <c r="J118" s="18"/>
    </row>
    <row r="119" spans="1:10" x14ac:dyDescent="0.2">
      <c r="A119" s="18"/>
      <c r="B119" s="18"/>
      <c r="C119" s="18"/>
      <c r="D119" s="18"/>
      <c r="E119" s="18"/>
      <c r="F119" s="18"/>
      <c r="G119" s="18"/>
      <c r="H119" s="18"/>
      <c r="I119" s="18"/>
      <c r="J119" s="18"/>
    </row>
    <row r="120" spans="1:10" x14ac:dyDescent="0.2">
      <c r="A120" s="18"/>
      <c r="B120" s="18"/>
      <c r="C120" s="18"/>
      <c r="D120" s="18"/>
      <c r="E120" s="18"/>
      <c r="F120" s="18"/>
      <c r="G120" s="18"/>
      <c r="H120" s="18"/>
      <c r="I120" s="18"/>
      <c r="J120" s="18"/>
    </row>
    <row r="121" spans="1:10" x14ac:dyDescent="0.2">
      <c r="A121" s="18"/>
      <c r="B121" s="18"/>
      <c r="C121" s="18"/>
      <c r="D121" s="18"/>
      <c r="E121" s="18"/>
      <c r="F121" s="18"/>
      <c r="G121" s="18"/>
      <c r="H121" s="18"/>
      <c r="I121" s="18"/>
      <c r="J121" s="18"/>
    </row>
  </sheetData>
  <sheetProtection algorithmName="SHA-512" hashValue="jZC21rYRfpt7TybhykJkzUMrzW0phAq5/lSwSQqhp/PV4+QU5dLIEJRkxk8LudCAjsi5Q1yhUV5+Ta6YkOT4Mg==" saltValue="r8H+2X0km+xbqCDge5n8iw==" spinCount="100000" sheet="1" objects="1" scenarios="1"/>
  <mergeCells count="50">
    <mergeCell ref="A115:E115"/>
    <mergeCell ref="A109:E109"/>
    <mergeCell ref="A110:E110"/>
    <mergeCell ref="A111:E111"/>
    <mergeCell ref="A112:E112"/>
    <mergeCell ref="A113:E113"/>
    <mergeCell ref="A114:E114"/>
    <mergeCell ref="A103:A104"/>
    <mergeCell ref="C103:D103"/>
    <mergeCell ref="C104:D104"/>
    <mergeCell ref="A105:A106"/>
    <mergeCell ref="C105:D105"/>
    <mergeCell ref="C106:D106"/>
    <mergeCell ref="B90:D90"/>
    <mergeCell ref="A95:I95"/>
    <mergeCell ref="A96:F96"/>
    <mergeCell ref="A99:F99"/>
    <mergeCell ref="A100:F100"/>
    <mergeCell ref="A102:B102"/>
    <mergeCell ref="C102:D102"/>
    <mergeCell ref="A78:F78"/>
    <mergeCell ref="H78:I78"/>
    <mergeCell ref="A81:I81"/>
    <mergeCell ref="A84:I84"/>
    <mergeCell ref="A87:F87"/>
    <mergeCell ref="H87:I87"/>
    <mergeCell ref="A59:I59"/>
    <mergeCell ref="A62:I62"/>
    <mergeCell ref="B64:D64"/>
    <mergeCell ref="A73:I73"/>
    <mergeCell ref="A76:I76"/>
    <mergeCell ref="A77:D77"/>
    <mergeCell ref="A47:C47"/>
    <mergeCell ref="A50:I50"/>
    <mergeCell ref="A51:I51"/>
    <mergeCell ref="A52:I52"/>
    <mergeCell ref="A53:I53"/>
    <mergeCell ref="B56:D56"/>
    <mergeCell ref="A28:I28"/>
    <mergeCell ref="A30:I30"/>
    <mergeCell ref="A33:I33"/>
    <mergeCell ref="A34:I34"/>
    <mergeCell ref="A35:I35"/>
    <mergeCell ref="A43:I43"/>
    <mergeCell ref="A1:J1"/>
    <mergeCell ref="A2:I2"/>
    <mergeCell ref="C5:F5"/>
    <mergeCell ref="C22:F23"/>
    <mergeCell ref="A27:F27"/>
    <mergeCell ref="H27:I27"/>
  </mergeCells>
  <hyperlinks>
    <hyperlink ref="H77" r:id="rId1" xr:uid="{C5C933E5-4F76-47CE-8D88-01D4BC6BC7A7}"/>
    <hyperlink ref="H78" r:id="rId2" location="tabpanel1" xr:uid="{0D487C9B-A237-4A89-9F2B-304876C21F8F}"/>
    <hyperlink ref="H87:I87" r:id="rId3" display="Croda Group Policy on Health Promotion and Monitoring" xr:uid="{A9E338D6-D08B-40F1-ACEF-0A75F432F6ED}"/>
    <hyperlink ref="H27" r:id="rId4" xr:uid="{ED44D954-59D0-4BFC-B9F0-8F27FA2E4B3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45839-1FC2-47F0-AB9E-54442C113035}">
  <sheetPr>
    <tabColor theme="9" tint="0.39997558519241921"/>
  </sheetPr>
  <dimension ref="A1:H72"/>
  <sheetViews>
    <sheetView zoomScaleNormal="100" workbookViewId="0">
      <selection activeCell="H10" sqref="H10"/>
    </sheetView>
  </sheetViews>
  <sheetFormatPr defaultRowHeight="14.25" x14ac:dyDescent="0.2"/>
  <cols>
    <col min="1" max="1" width="17.875" customWidth="1"/>
    <col min="2" max="2" width="30.375" customWidth="1"/>
    <col min="3" max="3" width="18" customWidth="1"/>
    <col min="4" max="4" width="18.375" customWidth="1"/>
    <col min="7" max="7" width="79.625" style="102" customWidth="1"/>
    <col min="8" max="8" width="54" style="79" customWidth="1"/>
  </cols>
  <sheetData>
    <row r="1" spans="1:8" s="1" customFormat="1" ht="48.75" customHeight="1" x14ac:dyDescent="0.35">
      <c r="A1" s="254" t="s">
        <v>735</v>
      </c>
      <c r="B1" s="255"/>
      <c r="C1" s="255"/>
      <c r="D1" s="255"/>
      <c r="E1" s="255"/>
      <c r="F1" s="255"/>
      <c r="G1" s="255"/>
      <c r="H1" s="79"/>
    </row>
    <row r="2" spans="1:8" s="1" customFormat="1" ht="33" customHeight="1" x14ac:dyDescent="0.2">
      <c r="A2" s="256" t="s">
        <v>736</v>
      </c>
      <c r="B2" s="256"/>
      <c r="C2" s="256"/>
      <c r="D2" s="256"/>
      <c r="E2" s="256"/>
      <c r="F2" s="256"/>
      <c r="G2" s="256"/>
      <c r="H2" s="77"/>
    </row>
    <row r="3" spans="1:8" s="1" customFormat="1" ht="33" customHeight="1" x14ac:dyDescent="0.2">
      <c r="A3" s="393" t="s">
        <v>756</v>
      </c>
      <c r="B3" s="393"/>
      <c r="C3" s="393"/>
      <c r="D3" s="393"/>
      <c r="E3" s="393"/>
      <c r="F3" s="393"/>
      <c r="G3" s="393"/>
      <c r="H3" s="77"/>
    </row>
    <row r="4" spans="1:8" s="1" customFormat="1" x14ac:dyDescent="0.2">
      <c r="A4" s="5"/>
      <c r="B4" s="5"/>
      <c r="C4" s="5"/>
      <c r="D4" s="5"/>
      <c r="E4" s="5"/>
      <c r="F4" s="5"/>
      <c r="G4" s="103"/>
      <c r="H4" s="78"/>
    </row>
    <row r="5" spans="1:8" s="1" customFormat="1" x14ac:dyDescent="0.2">
      <c r="A5" s="104" t="s">
        <v>737</v>
      </c>
      <c r="B5" s="104"/>
      <c r="C5" s="104"/>
      <c r="D5" s="104"/>
      <c r="E5" s="104"/>
      <c r="F5" s="394"/>
      <c r="G5" s="103"/>
      <c r="H5" s="78"/>
    </row>
    <row r="6" spans="1:8" s="1" customFormat="1" ht="38.25" x14ac:dyDescent="0.2">
      <c r="A6" s="105" t="s">
        <v>0</v>
      </c>
      <c r="B6" s="105" t="s">
        <v>353</v>
      </c>
      <c r="C6" s="105" t="s">
        <v>354</v>
      </c>
      <c r="D6" s="105" t="s">
        <v>355</v>
      </c>
      <c r="E6" s="105" t="s">
        <v>356</v>
      </c>
      <c r="F6" s="105" t="s">
        <v>738</v>
      </c>
      <c r="G6" s="105" t="s">
        <v>739</v>
      </c>
      <c r="H6" s="94"/>
    </row>
    <row r="7" spans="1:8" s="1" customFormat="1" ht="51" x14ac:dyDescent="0.2">
      <c r="A7" s="395" t="s">
        <v>357</v>
      </c>
      <c r="B7" s="396" t="s">
        <v>358</v>
      </c>
      <c r="C7" s="395" t="s">
        <v>359</v>
      </c>
      <c r="D7" s="395" t="s">
        <v>360</v>
      </c>
      <c r="E7" s="395" t="s">
        <v>361</v>
      </c>
      <c r="F7" s="395"/>
      <c r="G7" s="106" t="s">
        <v>740</v>
      </c>
      <c r="H7" s="95"/>
    </row>
    <row r="8" spans="1:8" s="1" customFormat="1" ht="63.75" x14ac:dyDescent="0.2">
      <c r="A8" s="395" t="s">
        <v>357</v>
      </c>
      <c r="B8" s="396" t="s">
        <v>362</v>
      </c>
      <c r="C8" s="395" t="s">
        <v>363</v>
      </c>
      <c r="D8" s="395" t="s">
        <v>364</v>
      </c>
      <c r="E8" s="395" t="s">
        <v>365</v>
      </c>
      <c r="F8" s="395"/>
      <c r="G8" s="107" t="s">
        <v>741</v>
      </c>
      <c r="H8" s="78"/>
    </row>
    <row r="9" spans="1:8" s="1" customFormat="1" ht="63.75" x14ac:dyDescent="0.2">
      <c r="A9" s="395" t="s">
        <v>366</v>
      </c>
      <c r="B9" s="396" t="s">
        <v>367</v>
      </c>
      <c r="C9" s="395" t="s">
        <v>359</v>
      </c>
      <c r="D9" s="395" t="s">
        <v>368</v>
      </c>
      <c r="E9" s="395" t="s">
        <v>369</v>
      </c>
      <c r="F9" s="395"/>
      <c r="G9" s="106" t="s">
        <v>742</v>
      </c>
      <c r="H9" s="78"/>
    </row>
    <row r="10" spans="1:8" s="1" customFormat="1" ht="76.5" x14ac:dyDescent="0.2">
      <c r="A10" s="395" t="s">
        <v>370</v>
      </c>
      <c r="B10" s="396" t="s">
        <v>371</v>
      </c>
      <c r="C10" s="395" t="s">
        <v>359</v>
      </c>
      <c r="D10" s="395" t="s">
        <v>372</v>
      </c>
      <c r="E10" s="396" t="s">
        <v>373</v>
      </c>
      <c r="F10" s="396"/>
      <c r="G10" s="106" t="s">
        <v>743</v>
      </c>
      <c r="H10" s="96"/>
    </row>
    <row r="11" spans="1:8" s="1" customFormat="1" ht="123.75" customHeight="1" x14ac:dyDescent="0.2">
      <c r="A11" s="395" t="s">
        <v>374</v>
      </c>
      <c r="B11" s="396" t="s">
        <v>744</v>
      </c>
      <c r="C11" s="395" t="s">
        <v>359</v>
      </c>
      <c r="D11" s="395" t="s">
        <v>375</v>
      </c>
      <c r="E11" s="395" t="s">
        <v>376</v>
      </c>
      <c r="F11" s="395"/>
      <c r="G11" s="109" t="s">
        <v>745</v>
      </c>
      <c r="H11" s="95"/>
    </row>
    <row r="12" spans="1:8" s="1" customFormat="1" ht="38.25" x14ac:dyDescent="0.2">
      <c r="A12" s="395" t="s">
        <v>374</v>
      </c>
      <c r="B12" s="396" t="s">
        <v>377</v>
      </c>
      <c r="C12" s="395" t="s">
        <v>359</v>
      </c>
      <c r="D12" s="395" t="s">
        <v>378</v>
      </c>
      <c r="E12" s="395" t="s">
        <v>379</v>
      </c>
      <c r="F12" s="395"/>
      <c r="G12" s="109" t="s">
        <v>746</v>
      </c>
      <c r="H12" s="96"/>
    </row>
    <row r="13" spans="1:8" s="1" customFormat="1" ht="38.25" x14ac:dyDescent="0.2">
      <c r="A13" s="395" t="s">
        <v>374</v>
      </c>
      <c r="B13" s="396" t="s">
        <v>380</v>
      </c>
      <c r="C13" s="395" t="s">
        <v>363</v>
      </c>
      <c r="D13" s="395" t="s">
        <v>364</v>
      </c>
      <c r="E13" s="395" t="s">
        <v>381</v>
      </c>
      <c r="F13" s="395"/>
      <c r="G13" s="107" t="s">
        <v>690</v>
      </c>
      <c r="H13" s="78"/>
    </row>
    <row r="14" spans="1:8" s="1" customFormat="1" ht="38.25" x14ac:dyDescent="0.2">
      <c r="A14" s="395" t="s">
        <v>382</v>
      </c>
      <c r="B14" s="396" t="s">
        <v>747</v>
      </c>
      <c r="C14" s="395" t="s">
        <v>359</v>
      </c>
      <c r="D14" s="395" t="s">
        <v>383</v>
      </c>
      <c r="E14" s="395" t="s">
        <v>384</v>
      </c>
      <c r="F14" s="395"/>
      <c r="G14" s="109" t="s">
        <v>748</v>
      </c>
      <c r="H14" s="95"/>
    </row>
    <row r="15" spans="1:8" ht="51" x14ac:dyDescent="0.2">
      <c r="A15" s="397" t="s">
        <v>385</v>
      </c>
      <c r="B15" s="398" t="s">
        <v>386</v>
      </c>
      <c r="C15" s="397" t="s">
        <v>363</v>
      </c>
      <c r="D15" s="397" t="s">
        <v>364</v>
      </c>
      <c r="E15" s="397" t="s">
        <v>387</v>
      </c>
      <c r="F15" s="397"/>
      <c r="G15" s="108" t="s">
        <v>388</v>
      </c>
      <c r="H15" s="97"/>
    </row>
    <row r="16" spans="1:8" s="1" customFormat="1" ht="75" x14ac:dyDescent="0.2">
      <c r="A16" s="395" t="s">
        <v>389</v>
      </c>
      <c r="B16" s="396" t="s">
        <v>390</v>
      </c>
      <c r="C16" s="395" t="s">
        <v>359</v>
      </c>
      <c r="D16" s="395" t="s">
        <v>391</v>
      </c>
      <c r="E16" s="395" t="s">
        <v>392</v>
      </c>
      <c r="F16" s="395"/>
      <c r="G16" s="108" t="s">
        <v>749</v>
      </c>
      <c r="H16" s="96"/>
    </row>
    <row r="17" spans="1:8" s="1" customFormat="1" ht="102" x14ac:dyDescent="0.2">
      <c r="A17" s="399" t="s">
        <v>389</v>
      </c>
      <c r="B17" s="400" t="s">
        <v>393</v>
      </c>
      <c r="C17" s="399" t="s">
        <v>363</v>
      </c>
      <c r="D17" s="399" t="s">
        <v>364</v>
      </c>
      <c r="E17" s="399" t="s">
        <v>394</v>
      </c>
      <c r="F17" s="401"/>
      <c r="G17" s="110" t="s">
        <v>395</v>
      </c>
    </row>
    <row r="18" spans="1:8" s="1" customFormat="1" x14ac:dyDescent="0.2">
      <c r="A18" s="402"/>
      <c r="B18" s="403"/>
      <c r="C18" s="402"/>
      <c r="D18" s="402"/>
      <c r="E18" s="402"/>
      <c r="F18" s="404"/>
      <c r="G18" s="111" t="s">
        <v>396</v>
      </c>
      <c r="H18" s="98"/>
    </row>
    <row r="19" spans="1:8" ht="116.25" x14ac:dyDescent="0.2">
      <c r="A19" s="397" t="s">
        <v>397</v>
      </c>
      <c r="B19" s="398" t="s">
        <v>750</v>
      </c>
      <c r="C19" s="397" t="s">
        <v>359</v>
      </c>
      <c r="D19" s="397" t="s">
        <v>398</v>
      </c>
      <c r="E19" s="397" t="s">
        <v>399</v>
      </c>
      <c r="F19" s="397"/>
      <c r="G19" s="109" t="s">
        <v>751</v>
      </c>
      <c r="H19" s="99"/>
    </row>
    <row r="20" spans="1:8" s="1" customFormat="1" ht="102" x14ac:dyDescent="0.2">
      <c r="A20" s="395" t="s">
        <v>400</v>
      </c>
      <c r="B20" s="396" t="s">
        <v>401</v>
      </c>
      <c r="C20" s="395" t="s">
        <v>359</v>
      </c>
      <c r="D20" s="395" t="s">
        <v>402</v>
      </c>
      <c r="E20" s="395" t="s">
        <v>403</v>
      </c>
      <c r="F20" s="395"/>
      <c r="G20" s="109" t="s">
        <v>426</v>
      </c>
      <c r="H20" s="100"/>
    </row>
    <row r="21" spans="1:8" ht="51" x14ac:dyDescent="0.2">
      <c r="A21" s="397" t="s">
        <v>400</v>
      </c>
      <c r="B21" s="398" t="s">
        <v>404</v>
      </c>
      <c r="C21" s="397" t="s">
        <v>363</v>
      </c>
      <c r="D21" s="397" t="s">
        <v>364</v>
      </c>
      <c r="E21" s="397" t="s">
        <v>405</v>
      </c>
      <c r="F21" s="397"/>
      <c r="G21" s="109" t="s">
        <v>406</v>
      </c>
      <c r="H21" s="101"/>
    </row>
    <row r="22" spans="1:8" s="1" customFormat="1" ht="38.25" x14ac:dyDescent="0.2">
      <c r="A22" s="395" t="s">
        <v>407</v>
      </c>
      <c r="B22" s="396" t="s">
        <v>408</v>
      </c>
      <c r="C22" s="395" t="s">
        <v>359</v>
      </c>
      <c r="D22" s="395" t="s">
        <v>409</v>
      </c>
      <c r="E22" s="395" t="s">
        <v>410</v>
      </c>
      <c r="F22" s="395"/>
      <c r="G22" s="109" t="s">
        <v>411</v>
      </c>
      <c r="H22" s="78"/>
    </row>
    <row r="23" spans="1:8" s="1" customFormat="1" ht="63.75" x14ac:dyDescent="0.2">
      <c r="A23" s="395" t="s">
        <v>412</v>
      </c>
      <c r="B23" s="396" t="s">
        <v>413</v>
      </c>
      <c r="C23" s="395" t="s">
        <v>363</v>
      </c>
      <c r="D23" s="395" t="s">
        <v>364</v>
      </c>
      <c r="E23" s="395" t="s">
        <v>414</v>
      </c>
      <c r="F23" s="395"/>
      <c r="G23" s="405" t="s">
        <v>752</v>
      </c>
      <c r="H23" s="78"/>
    </row>
    <row r="24" spans="1:8" s="1" customFormat="1" ht="102" x14ac:dyDescent="0.2">
      <c r="A24" s="395" t="s">
        <v>415</v>
      </c>
      <c r="B24" s="396" t="s">
        <v>416</v>
      </c>
      <c r="C24" s="395" t="s">
        <v>359</v>
      </c>
      <c r="D24" s="395" t="s">
        <v>417</v>
      </c>
      <c r="E24" s="395" t="s">
        <v>418</v>
      </c>
      <c r="F24" s="395"/>
      <c r="G24" s="405" t="s">
        <v>753</v>
      </c>
      <c r="H24" s="96"/>
    </row>
    <row r="25" spans="1:8" s="1" customFormat="1" ht="51" x14ac:dyDescent="0.2">
      <c r="A25" s="395" t="s">
        <v>415</v>
      </c>
      <c r="B25" s="396" t="s">
        <v>419</v>
      </c>
      <c r="C25" s="395" t="s">
        <v>359</v>
      </c>
      <c r="D25" s="395" t="s">
        <v>378</v>
      </c>
      <c r="E25" s="395" t="s">
        <v>420</v>
      </c>
      <c r="F25" s="395"/>
      <c r="G25" s="112" t="s">
        <v>421</v>
      </c>
      <c r="H25" s="78"/>
    </row>
    <row r="26" spans="1:8" s="1" customFormat="1" x14ac:dyDescent="0.2">
      <c r="A26" s="5"/>
      <c r="B26" s="5"/>
      <c r="C26" s="5"/>
      <c r="D26" s="5"/>
      <c r="E26" s="5"/>
      <c r="F26" s="5"/>
      <c r="G26" s="103"/>
      <c r="H26" s="78"/>
    </row>
    <row r="27" spans="1:8" s="1" customFormat="1" x14ac:dyDescent="0.2">
      <c r="A27" s="5"/>
      <c r="B27" s="5"/>
      <c r="C27" s="5"/>
      <c r="D27" s="5"/>
      <c r="E27" s="5"/>
      <c r="F27" s="5"/>
      <c r="G27" s="103"/>
      <c r="H27" s="78"/>
    </row>
    <row r="28" spans="1:8" s="1" customFormat="1" x14ac:dyDescent="0.2">
      <c r="A28" s="251" t="s">
        <v>754</v>
      </c>
      <c r="B28" s="251"/>
      <c r="C28" s="251"/>
      <c r="D28" s="251"/>
      <c r="E28" s="251"/>
      <c r="F28" s="251"/>
      <c r="G28" s="251"/>
      <c r="H28" s="78"/>
    </row>
    <row r="29" spans="1:8" s="1" customFormat="1" ht="28.5" customHeight="1" x14ac:dyDescent="0.2">
      <c r="A29" s="252" t="s">
        <v>422</v>
      </c>
      <c r="B29" s="253"/>
      <c r="C29" s="105" t="s">
        <v>354</v>
      </c>
      <c r="D29" s="105" t="s">
        <v>355</v>
      </c>
      <c r="E29" s="105" t="s">
        <v>356</v>
      </c>
      <c r="F29" s="105" t="s">
        <v>738</v>
      </c>
      <c r="G29" s="105" t="s">
        <v>739</v>
      </c>
      <c r="H29" s="78"/>
    </row>
    <row r="30" spans="1:8" s="409" customFormat="1" ht="114.75" x14ac:dyDescent="0.2">
      <c r="A30" s="406" t="s">
        <v>423</v>
      </c>
      <c r="B30" s="406"/>
      <c r="C30" s="395" t="s">
        <v>359</v>
      </c>
      <c r="D30" s="407" t="s">
        <v>424</v>
      </c>
      <c r="E30" s="407" t="s">
        <v>425</v>
      </c>
      <c r="F30" s="407"/>
      <c r="G30" s="90" t="s">
        <v>755</v>
      </c>
      <c r="H30" s="408"/>
    </row>
    <row r="31" spans="1:8" s="1" customFormat="1" x14ac:dyDescent="0.2">
      <c r="A31" s="5"/>
      <c r="B31" s="5"/>
      <c r="C31" s="5"/>
      <c r="D31" s="5"/>
      <c r="E31" s="5"/>
      <c r="F31" s="5"/>
      <c r="G31" s="103"/>
      <c r="H31" s="78"/>
    </row>
    <row r="32" spans="1:8" s="1" customFormat="1" x14ac:dyDescent="0.2">
      <c r="A32" s="5"/>
      <c r="B32" s="5"/>
      <c r="C32" s="5"/>
      <c r="D32" s="5"/>
      <c r="E32" s="5"/>
      <c r="F32" s="5"/>
      <c r="G32" s="103"/>
      <c r="H32" s="78"/>
    </row>
    <row r="33" spans="1:8" s="1" customFormat="1" x14ac:dyDescent="0.2">
      <c r="A33" s="5"/>
      <c r="B33" s="5"/>
      <c r="C33" s="5"/>
      <c r="D33" s="5"/>
      <c r="E33" s="5"/>
      <c r="F33" s="5"/>
      <c r="G33" s="103"/>
      <c r="H33" s="78"/>
    </row>
    <row r="34" spans="1:8" s="1" customFormat="1" x14ac:dyDescent="0.2">
      <c r="A34" s="5"/>
      <c r="B34" s="5"/>
      <c r="C34" s="5"/>
      <c r="D34" s="5"/>
      <c r="E34" s="5"/>
      <c r="F34" s="5"/>
      <c r="G34" s="103"/>
      <c r="H34" s="78"/>
    </row>
    <row r="35" spans="1:8" s="1" customFormat="1" x14ac:dyDescent="0.2">
      <c r="A35" s="5"/>
      <c r="B35" s="5"/>
      <c r="C35" s="5"/>
      <c r="D35" s="5"/>
      <c r="E35" s="5"/>
      <c r="F35" s="5"/>
      <c r="G35" s="103"/>
      <c r="H35" s="78"/>
    </row>
    <row r="36" spans="1:8" s="1" customFormat="1" x14ac:dyDescent="0.2">
      <c r="A36" s="5"/>
      <c r="B36" s="5"/>
      <c r="C36" s="5"/>
      <c r="D36" s="5"/>
      <c r="E36" s="5"/>
      <c r="F36" s="5"/>
      <c r="G36" s="103"/>
      <c r="H36" s="78"/>
    </row>
    <row r="37" spans="1:8" s="1" customFormat="1" x14ac:dyDescent="0.2">
      <c r="A37" s="5"/>
      <c r="B37" s="5"/>
      <c r="C37" s="5"/>
      <c r="D37" s="5"/>
      <c r="E37" s="5"/>
      <c r="F37" s="5"/>
      <c r="G37" s="103"/>
      <c r="H37" s="78"/>
    </row>
    <row r="38" spans="1:8" s="1" customFormat="1" x14ac:dyDescent="0.2">
      <c r="A38" s="5"/>
      <c r="B38" s="5"/>
      <c r="C38" s="5"/>
      <c r="D38" s="5"/>
      <c r="E38" s="5"/>
      <c r="F38" s="5"/>
      <c r="G38" s="103"/>
      <c r="H38" s="78"/>
    </row>
    <row r="39" spans="1:8" s="1" customFormat="1" x14ac:dyDescent="0.2">
      <c r="A39" s="5"/>
      <c r="B39" s="5"/>
      <c r="C39" s="5"/>
      <c r="D39" s="5"/>
      <c r="E39" s="5"/>
      <c r="F39" s="5"/>
      <c r="G39" s="103"/>
      <c r="H39" s="78"/>
    </row>
    <row r="40" spans="1:8" s="1" customFormat="1" x14ac:dyDescent="0.2">
      <c r="A40" s="5"/>
      <c r="B40" s="5"/>
      <c r="C40" s="5"/>
      <c r="D40" s="5"/>
      <c r="E40" s="5"/>
      <c r="F40" s="5"/>
      <c r="G40" s="103"/>
      <c r="H40" s="78"/>
    </row>
    <row r="41" spans="1:8" s="1" customFormat="1" x14ac:dyDescent="0.2">
      <c r="A41" s="5"/>
      <c r="B41" s="5"/>
      <c r="C41" s="5"/>
      <c r="D41" s="5"/>
      <c r="E41" s="5"/>
      <c r="F41" s="5"/>
      <c r="G41" s="103"/>
      <c r="H41" s="78"/>
    </row>
    <row r="42" spans="1:8" s="1" customFormat="1" x14ac:dyDescent="0.2">
      <c r="A42" s="5"/>
      <c r="B42" s="5"/>
      <c r="C42" s="5"/>
      <c r="D42" s="5"/>
      <c r="E42" s="5"/>
      <c r="F42" s="5"/>
      <c r="G42" s="103"/>
      <c r="H42" s="78"/>
    </row>
    <row r="43" spans="1:8" s="1" customFormat="1" x14ac:dyDescent="0.2">
      <c r="A43" s="5"/>
      <c r="B43" s="5"/>
      <c r="C43" s="5"/>
      <c r="D43" s="5"/>
      <c r="E43" s="5"/>
      <c r="F43" s="5"/>
      <c r="G43" s="103"/>
      <c r="H43" s="78"/>
    </row>
    <row r="44" spans="1:8" s="1" customFormat="1" x14ac:dyDescent="0.2">
      <c r="A44" s="5"/>
      <c r="B44" s="5"/>
      <c r="C44" s="5"/>
      <c r="D44" s="5"/>
      <c r="E44" s="5"/>
      <c r="F44" s="5"/>
      <c r="G44" s="103"/>
      <c r="H44" s="78"/>
    </row>
    <row r="45" spans="1:8" s="1" customFormat="1" x14ac:dyDescent="0.2">
      <c r="A45" s="5"/>
      <c r="B45" s="5"/>
      <c r="C45" s="5"/>
      <c r="D45" s="5"/>
      <c r="E45" s="5"/>
      <c r="F45" s="5"/>
      <c r="G45" s="103"/>
      <c r="H45" s="78"/>
    </row>
    <row r="46" spans="1:8" s="1" customFormat="1" x14ac:dyDescent="0.2">
      <c r="A46" s="5"/>
      <c r="B46" s="5"/>
      <c r="C46" s="5"/>
      <c r="D46" s="5"/>
      <c r="E46" s="5"/>
      <c r="F46" s="5"/>
      <c r="G46" s="103"/>
      <c r="H46" s="78"/>
    </row>
    <row r="47" spans="1:8" s="1" customFormat="1" x14ac:dyDescent="0.2">
      <c r="A47" s="5"/>
      <c r="B47" s="5"/>
      <c r="C47" s="5"/>
      <c r="D47" s="5"/>
      <c r="E47" s="5"/>
      <c r="F47" s="5"/>
      <c r="G47" s="103"/>
      <c r="H47" s="78"/>
    </row>
    <row r="48" spans="1:8" s="1" customFormat="1" x14ac:dyDescent="0.2">
      <c r="A48" s="5"/>
      <c r="B48" s="5"/>
      <c r="C48" s="5"/>
      <c r="D48" s="5"/>
      <c r="E48" s="5"/>
      <c r="F48" s="5"/>
      <c r="G48" s="103"/>
      <c r="H48" s="78"/>
    </row>
    <row r="49" spans="1:8" s="1" customFormat="1" x14ac:dyDescent="0.2">
      <c r="A49" s="5"/>
      <c r="B49" s="5"/>
      <c r="C49" s="5"/>
      <c r="D49" s="5"/>
      <c r="E49" s="5"/>
      <c r="F49" s="5"/>
      <c r="G49" s="103"/>
      <c r="H49" s="78"/>
    </row>
    <row r="50" spans="1:8" s="1" customFormat="1" x14ac:dyDescent="0.2">
      <c r="A50" s="5"/>
      <c r="B50" s="5"/>
      <c r="C50" s="5"/>
      <c r="D50" s="5"/>
      <c r="E50" s="5"/>
      <c r="F50" s="5"/>
      <c r="G50" s="103"/>
      <c r="H50" s="78"/>
    </row>
    <row r="51" spans="1:8" s="1" customFormat="1" x14ac:dyDescent="0.2">
      <c r="A51" s="5"/>
      <c r="B51" s="5"/>
      <c r="C51" s="5"/>
      <c r="D51" s="5"/>
      <c r="E51" s="5"/>
      <c r="F51" s="5"/>
      <c r="G51" s="103"/>
      <c r="H51" s="78"/>
    </row>
    <row r="52" spans="1:8" s="1" customFormat="1" x14ac:dyDescent="0.2">
      <c r="A52" s="5"/>
      <c r="B52" s="5"/>
      <c r="C52" s="5"/>
      <c r="D52" s="5"/>
      <c r="E52" s="5"/>
      <c r="F52" s="5"/>
      <c r="G52" s="103"/>
      <c r="H52" s="78"/>
    </row>
    <row r="53" spans="1:8" s="1" customFormat="1" x14ac:dyDescent="0.2">
      <c r="A53" s="5"/>
      <c r="B53" s="5"/>
      <c r="C53" s="5"/>
      <c r="D53" s="5"/>
      <c r="E53" s="5"/>
      <c r="F53" s="5"/>
      <c r="G53" s="103"/>
      <c r="H53" s="78"/>
    </row>
    <row r="54" spans="1:8" s="1" customFormat="1" x14ac:dyDescent="0.2">
      <c r="A54" s="5"/>
      <c r="B54" s="5"/>
      <c r="C54" s="5"/>
      <c r="D54" s="5"/>
      <c r="E54" s="5"/>
      <c r="F54" s="5"/>
      <c r="G54" s="103"/>
      <c r="H54" s="78"/>
    </row>
    <row r="55" spans="1:8" s="1" customFormat="1" x14ac:dyDescent="0.2">
      <c r="A55" s="5"/>
      <c r="B55" s="5"/>
      <c r="C55" s="5"/>
      <c r="D55" s="5"/>
      <c r="E55" s="5"/>
      <c r="F55" s="5"/>
      <c r="G55" s="103"/>
      <c r="H55" s="78"/>
    </row>
    <row r="56" spans="1:8" s="1" customFormat="1" x14ac:dyDescent="0.2">
      <c r="A56" s="5"/>
      <c r="B56" s="5"/>
      <c r="C56" s="5"/>
      <c r="D56" s="5"/>
      <c r="E56" s="5"/>
      <c r="F56" s="5"/>
      <c r="G56" s="103"/>
      <c r="H56" s="78"/>
    </row>
    <row r="57" spans="1:8" s="1" customFormat="1" x14ac:dyDescent="0.2">
      <c r="A57" s="5"/>
      <c r="B57" s="5"/>
      <c r="C57" s="5"/>
      <c r="D57" s="5"/>
      <c r="E57" s="5"/>
      <c r="F57" s="5"/>
      <c r="G57" s="103"/>
      <c r="H57" s="78"/>
    </row>
    <row r="58" spans="1:8" s="1" customFormat="1" x14ac:dyDescent="0.2">
      <c r="A58" s="5"/>
      <c r="B58" s="5"/>
      <c r="C58" s="5"/>
      <c r="D58" s="5"/>
      <c r="E58" s="5"/>
      <c r="F58" s="5"/>
      <c r="G58" s="103"/>
      <c r="H58" s="78"/>
    </row>
    <row r="59" spans="1:8" s="1" customFormat="1" x14ac:dyDescent="0.2">
      <c r="A59" s="5"/>
      <c r="B59" s="5"/>
      <c r="C59" s="5"/>
      <c r="D59" s="5"/>
      <c r="E59" s="5"/>
      <c r="F59" s="5"/>
      <c r="G59" s="103"/>
      <c r="H59" s="78"/>
    </row>
    <row r="60" spans="1:8" s="1" customFormat="1" x14ac:dyDescent="0.2">
      <c r="A60" s="5"/>
      <c r="B60" s="5"/>
      <c r="C60" s="5"/>
      <c r="D60" s="5"/>
      <c r="E60" s="5"/>
      <c r="F60" s="5"/>
      <c r="G60" s="103"/>
      <c r="H60" s="78"/>
    </row>
    <row r="61" spans="1:8" s="1" customFormat="1" x14ac:dyDescent="0.2">
      <c r="A61" s="5"/>
      <c r="B61" s="5"/>
      <c r="C61" s="5"/>
      <c r="D61" s="5"/>
      <c r="E61" s="5"/>
      <c r="F61" s="5"/>
      <c r="G61" s="103"/>
      <c r="H61" s="78"/>
    </row>
    <row r="62" spans="1:8" s="1" customFormat="1" x14ac:dyDescent="0.2">
      <c r="A62" s="5"/>
      <c r="B62" s="5"/>
      <c r="C62" s="5"/>
      <c r="D62" s="5"/>
      <c r="E62" s="5"/>
      <c r="F62" s="5"/>
      <c r="G62" s="103"/>
      <c r="H62" s="78"/>
    </row>
    <row r="63" spans="1:8" s="1" customFormat="1" x14ac:dyDescent="0.2">
      <c r="A63" s="5"/>
      <c r="B63" s="5"/>
      <c r="C63" s="5"/>
      <c r="D63" s="5"/>
      <c r="E63" s="5"/>
      <c r="F63" s="5"/>
      <c r="G63" s="103"/>
      <c r="H63" s="78"/>
    </row>
    <row r="64" spans="1:8" s="1" customFormat="1" x14ac:dyDescent="0.2">
      <c r="A64" s="5"/>
      <c r="B64" s="5"/>
      <c r="C64" s="5"/>
      <c r="D64" s="5"/>
      <c r="E64" s="5"/>
      <c r="F64" s="5"/>
      <c r="G64" s="103"/>
      <c r="H64" s="78"/>
    </row>
    <row r="65" spans="1:8" s="1" customFormat="1" x14ac:dyDescent="0.2">
      <c r="A65" s="5"/>
      <c r="B65" s="5"/>
      <c r="C65" s="5"/>
      <c r="D65" s="5"/>
      <c r="E65" s="5"/>
      <c r="F65" s="5"/>
      <c r="G65" s="103"/>
      <c r="H65" s="78"/>
    </row>
    <row r="66" spans="1:8" s="1" customFormat="1" x14ac:dyDescent="0.2">
      <c r="A66" s="5"/>
      <c r="B66" s="5"/>
      <c r="C66" s="5"/>
      <c r="D66" s="5"/>
      <c r="E66" s="5"/>
      <c r="F66" s="5"/>
      <c r="G66" s="103"/>
      <c r="H66" s="78"/>
    </row>
    <row r="67" spans="1:8" s="1" customFormat="1" x14ac:dyDescent="0.2">
      <c r="G67" s="6"/>
      <c r="H67" s="78"/>
    </row>
    <row r="68" spans="1:8" s="1" customFormat="1" x14ac:dyDescent="0.2">
      <c r="G68" s="6"/>
      <c r="H68" s="78"/>
    </row>
    <row r="69" spans="1:8" s="1" customFormat="1" x14ac:dyDescent="0.2">
      <c r="G69" s="6"/>
      <c r="H69" s="78"/>
    </row>
    <row r="70" spans="1:8" s="1" customFormat="1" x14ac:dyDescent="0.2">
      <c r="G70" s="6"/>
      <c r="H70" s="78"/>
    </row>
    <row r="71" spans="1:8" s="1" customFormat="1" x14ac:dyDescent="0.2">
      <c r="G71" s="6"/>
      <c r="H71" s="78"/>
    </row>
    <row r="72" spans="1:8" s="1" customFormat="1" x14ac:dyDescent="0.2">
      <c r="G72" s="6"/>
      <c r="H72" s="78"/>
    </row>
  </sheetData>
  <sheetProtection algorithmName="SHA-512" hashValue="xmIZbYpBwE+n6s8dxUdVxLn28dTk/vME0Vz78bcqocN5QXpTzZp5cRX1t25t4TTpjkUgiN4oTfjBD4S6x4mwSg==" saltValue="6v5P2V5en+MBN+3mwG5mIw==" spinCount="100000" sheet="1" objects="1" scenarios="1"/>
  <mergeCells count="11">
    <mergeCell ref="A28:G28"/>
    <mergeCell ref="A29:B29"/>
    <mergeCell ref="A30:B30"/>
    <mergeCell ref="A1:G1"/>
    <mergeCell ref="A2:G2"/>
    <mergeCell ref="A3:G3"/>
    <mergeCell ref="A17:A18"/>
    <mergeCell ref="B17:B18"/>
    <mergeCell ref="C17:C18"/>
    <mergeCell ref="D17:D18"/>
    <mergeCell ref="E17:E18"/>
  </mergeCells>
  <hyperlinks>
    <hyperlink ref="G18" r:id="rId1" xr:uid="{E928245A-ED73-44B4-B4C9-3E73E6A8A612}"/>
  </hyperlinks>
  <pageMargins left="0.7" right="0.7" top="0.75" bottom="0.75" header="0.3" footer="0.3"/>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BAB93-2B43-4DFE-B4C9-CBB9F2366146}">
  <sheetPr>
    <tabColor theme="9" tint="0.39997558519241921"/>
  </sheetPr>
  <dimension ref="A1:E116"/>
  <sheetViews>
    <sheetView zoomScaleNormal="100" workbookViewId="0">
      <selection activeCell="E15" sqref="E15"/>
    </sheetView>
  </sheetViews>
  <sheetFormatPr defaultColWidth="9" defaultRowHeight="15" x14ac:dyDescent="0.2"/>
  <cols>
    <col min="1" max="1" width="20.25" style="76" customWidth="1"/>
    <col min="2" max="2" width="26.5" style="77" customWidth="1"/>
    <col min="3" max="3" width="40.25" style="77" customWidth="1"/>
    <col min="4" max="4" width="80" style="80" customWidth="1"/>
    <col min="5" max="5" width="23.5" style="1" customWidth="1"/>
    <col min="6" max="16384" width="9" style="1"/>
  </cols>
  <sheetData>
    <row r="1" spans="1:5" s="75" customFormat="1" ht="30" customHeight="1" x14ac:dyDescent="0.35">
      <c r="A1" s="265" t="s">
        <v>299</v>
      </c>
      <c r="B1" s="266"/>
      <c r="C1" s="266"/>
      <c r="D1" s="266"/>
      <c r="E1" s="410"/>
    </row>
    <row r="2" spans="1:5" ht="14.25" x14ac:dyDescent="0.2">
      <c r="A2" s="81"/>
      <c r="B2" s="82"/>
      <c r="C2" s="82"/>
      <c r="D2" s="83"/>
    </row>
    <row r="3" spans="1:5" s="78" customFormat="1" ht="14.25" x14ac:dyDescent="0.2">
      <c r="A3" s="84" t="s">
        <v>300</v>
      </c>
      <c r="B3" s="85" t="s">
        <v>301</v>
      </c>
      <c r="C3" s="86"/>
      <c r="D3" s="87"/>
    </row>
    <row r="4" spans="1:5" ht="15" customHeight="1" x14ac:dyDescent="0.2">
      <c r="A4" s="267" t="s">
        <v>302</v>
      </c>
      <c r="B4" s="268"/>
      <c r="C4" s="88" t="s">
        <v>303</v>
      </c>
      <c r="D4" s="88" t="s">
        <v>757</v>
      </c>
    </row>
    <row r="5" spans="1:5" s="78" customFormat="1" ht="14.25" x14ac:dyDescent="0.2">
      <c r="A5" s="252" t="s">
        <v>304</v>
      </c>
      <c r="B5" s="263"/>
      <c r="C5" s="263"/>
      <c r="D5" s="253"/>
    </row>
    <row r="6" spans="1:5" s="78" customFormat="1" ht="14.25" x14ac:dyDescent="0.2">
      <c r="A6" s="257" t="s">
        <v>305</v>
      </c>
      <c r="B6" s="260" t="s">
        <v>306</v>
      </c>
      <c r="C6" s="89" t="s">
        <v>307</v>
      </c>
      <c r="D6" s="90" t="s">
        <v>758</v>
      </c>
    </row>
    <row r="7" spans="1:5" s="78" customFormat="1" ht="16.5" customHeight="1" x14ac:dyDescent="0.2">
      <c r="A7" s="258"/>
      <c r="B7" s="261"/>
      <c r="C7" s="89" t="s">
        <v>308</v>
      </c>
      <c r="D7" s="90" t="s">
        <v>759</v>
      </c>
    </row>
    <row r="8" spans="1:5" s="78" customFormat="1" ht="14.25" x14ac:dyDescent="0.2">
      <c r="A8" s="258"/>
      <c r="B8" s="261"/>
      <c r="C8" s="89" t="s">
        <v>309</v>
      </c>
      <c r="D8" s="90" t="s">
        <v>760</v>
      </c>
    </row>
    <row r="9" spans="1:5" s="78" customFormat="1" ht="14.25" x14ac:dyDescent="0.2">
      <c r="A9" s="258"/>
      <c r="B9" s="262"/>
      <c r="C9" s="89" t="s">
        <v>310</v>
      </c>
      <c r="D9" s="90" t="s">
        <v>761</v>
      </c>
    </row>
    <row r="10" spans="1:5" s="78" customFormat="1" ht="64.5" customHeight="1" x14ac:dyDescent="0.2">
      <c r="A10" s="258"/>
      <c r="B10" s="89" t="s">
        <v>311</v>
      </c>
      <c r="C10" s="89" t="s">
        <v>312</v>
      </c>
      <c r="D10" s="90" t="s">
        <v>762</v>
      </c>
    </row>
    <row r="11" spans="1:5" s="78" customFormat="1" ht="38.25" x14ac:dyDescent="0.2">
      <c r="A11" s="258"/>
      <c r="B11" s="89" t="s">
        <v>313</v>
      </c>
      <c r="C11" s="89" t="s">
        <v>314</v>
      </c>
      <c r="D11" s="90" t="s">
        <v>763</v>
      </c>
    </row>
    <row r="12" spans="1:5" s="78" customFormat="1" ht="63.75" x14ac:dyDescent="0.2">
      <c r="A12" s="258"/>
      <c r="B12" s="89" t="s">
        <v>315</v>
      </c>
      <c r="C12" s="89" t="s">
        <v>316</v>
      </c>
      <c r="D12" s="90" t="s">
        <v>764</v>
      </c>
      <c r="E12" s="79"/>
    </row>
    <row r="13" spans="1:5" s="78" customFormat="1" ht="25.5" x14ac:dyDescent="0.2">
      <c r="A13" s="258"/>
      <c r="B13" s="89" t="s">
        <v>317</v>
      </c>
      <c r="C13" s="89" t="s">
        <v>318</v>
      </c>
      <c r="D13" s="90" t="s">
        <v>319</v>
      </c>
    </row>
    <row r="14" spans="1:5" s="78" customFormat="1" ht="25.5" x14ac:dyDescent="0.2">
      <c r="A14" s="259"/>
      <c r="B14" s="89" t="s">
        <v>320</v>
      </c>
      <c r="C14" s="89" t="s">
        <v>321</v>
      </c>
      <c r="D14" s="90" t="s">
        <v>294</v>
      </c>
    </row>
    <row r="15" spans="1:5" s="78" customFormat="1" ht="38.25" x14ac:dyDescent="0.2">
      <c r="A15" s="91" t="s">
        <v>246</v>
      </c>
      <c r="B15" s="89" t="s">
        <v>322</v>
      </c>
      <c r="C15" s="89" t="s">
        <v>323</v>
      </c>
      <c r="D15" s="90" t="s">
        <v>324</v>
      </c>
    </row>
    <row r="16" spans="1:5" s="78" customFormat="1" ht="25.5" x14ac:dyDescent="0.2">
      <c r="A16" s="91" t="s">
        <v>325</v>
      </c>
      <c r="B16" s="89" t="s">
        <v>326</v>
      </c>
      <c r="C16" s="89" t="s">
        <v>327</v>
      </c>
      <c r="D16" s="90" t="s">
        <v>319</v>
      </c>
    </row>
    <row r="17" spans="1:4" s="78" customFormat="1" ht="25.5" x14ac:dyDescent="0.2">
      <c r="A17" s="91" t="s">
        <v>328</v>
      </c>
      <c r="B17" s="89" t="s">
        <v>329</v>
      </c>
      <c r="C17" s="92" t="s">
        <v>352</v>
      </c>
      <c r="D17" s="90" t="s">
        <v>765</v>
      </c>
    </row>
    <row r="18" spans="1:4" s="78" customFormat="1" ht="14.25" x14ac:dyDescent="0.2">
      <c r="A18" s="252" t="s">
        <v>330</v>
      </c>
      <c r="B18" s="263"/>
      <c r="C18" s="263"/>
      <c r="D18" s="253"/>
    </row>
    <row r="19" spans="1:4" s="78" customFormat="1" ht="76.5" x14ac:dyDescent="0.2">
      <c r="A19" s="257" t="s">
        <v>331</v>
      </c>
      <c r="B19" s="411" t="s">
        <v>332</v>
      </c>
      <c r="C19" s="411" t="s">
        <v>333</v>
      </c>
      <c r="D19" s="90" t="s">
        <v>334</v>
      </c>
    </row>
    <row r="20" spans="1:4" s="78" customFormat="1" ht="76.5" x14ac:dyDescent="0.2">
      <c r="A20" s="258"/>
      <c r="B20" s="411" t="s">
        <v>335</v>
      </c>
      <c r="C20" s="411" t="s">
        <v>336</v>
      </c>
      <c r="D20" s="90" t="s">
        <v>294</v>
      </c>
    </row>
    <row r="21" spans="1:4" s="78" customFormat="1" ht="51" x14ac:dyDescent="0.2">
      <c r="A21" s="258"/>
      <c r="B21" s="411" t="s">
        <v>337</v>
      </c>
      <c r="C21" s="411" t="s">
        <v>338</v>
      </c>
      <c r="D21" s="90" t="s">
        <v>766</v>
      </c>
    </row>
    <row r="22" spans="1:4" s="78" customFormat="1" ht="38.25" x14ac:dyDescent="0.2">
      <c r="A22" s="258"/>
      <c r="B22" s="260" t="s">
        <v>339</v>
      </c>
      <c r="C22" s="89" t="s">
        <v>340</v>
      </c>
      <c r="D22" s="90" t="s">
        <v>767</v>
      </c>
    </row>
    <row r="23" spans="1:4" s="78" customFormat="1" ht="38.25" x14ac:dyDescent="0.2">
      <c r="A23" s="258"/>
      <c r="B23" s="261"/>
      <c r="C23" s="411" t="s">
        <v>341</v>
      </c>
      <c r="D23" s="90" t="s">
        <v>768</v>
      </c>
    </row>
    <row r="24" spans="1:4" s="78" customFormat="1" ht="38.25" x14ac:dyDescent="0.2">
      <c r="A24" s="258"/>
      <c r="B24" s="262"/>
      <c r="C24" s="89" t="s">
        <v>342</v>
      </c>
      <c r="D24" s="90" t="s">
        <v>769</v>
      </c>
    </row>
    <row r="25" spans="1:4" s="78" customFormat="1" ht="51" x14ac:dyDescent="0.2">
      <c r="A25" s="258"/>
      <c r="B25" s="89" t="s">
        <v>343</v>
      </c>
      <c r="C25" s="89" t="s">
        <v>344</v>
      </c>
      <c r="D25" s="90" t="s">
        <v>334</v>
      </c>
    </row>
    <row r="26" spans="1:4" s="78" customFormat="1" ht="38.25" x14ac:dyDescent="0.2">
      <c r="A26" s="259"/>
      <c r="B26" s="89" t="s">
        <v>345</v>
      </c>
      <c r="C26" s="89" t="s">
        <v>346</v>
      </c>
      <c r="D26" s="90" t="s">
        <v>347</v>
      </c>
    </row>
    <row r="27" spans="1:4" s="78" customFormat="1" ht="14.25" x14ac:dyDescent="0.2">
      <c r="A27" s="252" t="s">
        <v>348</v>
      </c>
      <c r="B27" s="263"/>
      <c r="C27" s="263"/>
      <c r="D27" s="253"/>
    </row>
    <row r="28" spans="1:4" s="78" customFormat="1" ht="38.25" x14ac:dyDescent="0.2">
      <c r="A28" s="91" t="s">
        <v>349</v>
      </c>
      <c r="B28" s="89" t="s">
        <v>350</v>
      </c>
      <c r="C28" s="89" t="s">
        <v>770</v>
      </c>
      <c r="D28" s="90" t="s">
        <v>294</v>
      </c>
    </row>
    <row r="29" spans="1:4" s="78" customFormat="1" ht="14.25" x14ac:dyDescent="0.2">
      <c r="A29" s="81"/>
      <c r="B29" s="82"/>
      <c r="C29" s="82"/>
      <c r="D29" s="93"/>
    </row>
    <row r="30" spans="1:4" s="78" customFormat="1" ht="39.75" customHeight="1" x14ac:dyDescent="0.2">
      <c r="A30" s="264" t="s">
        <v>351</v>
      </c>
      <c r="B30" s="264"/>
      <c r="C30" s="264"/>
      <c r="D30" s="264"/>
    </row>
    <row r="31" spans="1:4" s="78" customFormat="1" ht="14.25" x14ac:dyDescent="0.2">
      <c r="A31" s="81"/>
      <c r="B31" s="82"/>
      <c r="C31" s="82"/>
      <c r="D31" s="93"/>
    </row>
    <row r="32" spans="1:4" s="78" customFormat="1" ht="14.25" x14ac:dyDescent="0.2">
      <c r="A32" s="81"/>
      <c r="B32" s="82"/>
      <c r="C32" s="82"/>
      <c r="D32" s="93"/>
    </row>
    <row r="33" spans="1:4" s="78" customFormat="1" ht="14.25" x14ac:dyDescent="0.2">
      <c r="A33" s="81"/>
      <c r="B33" s="82"/>
      <c r="C33" s="82"/>
      <c r="D33" s="93"/>
    </row>
    <row r="34" spans="1:4" s="78" customFormat="1" ht="14.25" x14ac:dyDescent="0.2">
      <c r="A34" s="81"/>
      <c r="B34" s="82"/>
      <c r="C34" s="82"/>
      <c r="D34" s="93"/>
    </row>
    <row r="35" spans="1:4" s="78" customFormat="1" ht="14.25" x14ac:dyDescent="0.2">
      <c r="A35" s="81"/>
      <c r="B35" s="82"/>
      <c r="C35" s="82"/>
      <c r="D35" s="93"/>
    </row>
    <row r="36" spans="1:4" s="78" customFormat="1" ht="14.25" x14ac:dyDescent="0.2">
      <c r="A36" s="81"/>
      <c r="B36" s="82"/>
      <c r="C36" s="82"/>
      <c r="D36" s="93"/>
    </row>
    <row r="37" spans="1:4" s="78" customFormat="1" ht="14.25" x14ac:dyDescent="0.2">
      <c r="A37" s="81"/>
      <c r="B37" s="82"/>
      <c r="C37" s="82"/>
      <c r="D37" s="93"/>
    </row>
    <row r="38" spans="1:4" s="78" customFormat="1" x14ac:dyDescent="0.2">
      <c r="A38" s="76"/>
      <c r="B38" s="77"/>
      <c r="C38" s="77"/>
      <c r="D38" s="80"/>
    </row>
    <row r="39" spans="1:4" s="78" customFormat="1" x14ac:dyDescent="0.2">
      <c r="A39" s="76"/>
      <c r="B39" s="77"/>
      <c r="C39" s="77"/>
      <c r="D39" s="80"/>
    </row>
    <row r="40" spans="1:4" s="78" customFormat="1" x14ac:dyDescent="0.2">
      <c r="A40" s="76"/>
      <c r="B40" s="77"/>
      <c r="C40" s="77"/>
      <c r="D40" s="80"/>
    </row>
    <row r="41" spans="1:4" s="78" customFormat="1" x14ac:dyDescent="0.2">
      <c r="A41" s="76"/>
      <c r="B41" s="77"/>
      <c r="C41" s="77"/>
      <c r="D41" s="80"/>
    </row>
    <row r="42" spans="1:4" s="78" customFormat="1" x14ac:dyDescent="0.2">
      <c r="A42" s="76"/>
      <c r="B42" s="77"/>
      <c r="C42" s="77"/>
      <c r="D42" s="80"/>
    </row>
    <row r="43" spans="1:4" s="78" customFormat="1" x14ac:dyDescent="0.2">
      <c r="A43" s="76"/>
      <c r="B43" s="77"/>
      <c r="C43" s="77"/>
      <c r="D43" s="80"/>
    </row>
    <row r="44" spans="1:4" s="78" customFormat="1" x14ac:dyDescent="0.2">
      <c r="A44" s="76"/>
      <c r="B44" s="77"/>
      <c r="C44" s="77"/>
      <c r="D44" s="80"/>
    </row>
    <row r="45" spans="1:4" s="78" customFormat="1" x14ac:dyDescent="0.2">
      <c r="A45" s="76"/>
      <c r="B45" s="77"/>
      <c r="C45" s="77"/>
      <c r="D45" s="80"/>
    </row>
    <row r="46" spans="1:4" s="78" customFormat="1" x14ac:dyDescent="0.2">
      <c r="A46" s="76"/>
      <c r="B46" s="77"/>
      <c r="C46" s="77"/>
      <c r="D46" s="80"/>
    </row>
    <row r="47" spans="1:4" s="78" customFormat="1" x14ac:dyDescent="0.2">
      <c r="A47" s="76"/>
      <c r="B47" s="77"/>
      <c r="C47" s="77"/>
      <c r="D47" s="80"/>
    </row>
    <row r="48" spans="1:4" s="78" customFormat="1" x14ac:dyDescent="0.2">
      <c r="A48" s="76"/>
      <c r="B48" s="77"/>
      <c r="C48" s="77"/>
      <c r="D48" s="80"/>
    </row>
    <row r="49" spans="1:4" s="78" customFormat="1" x14ac:dyDescent="0.2">
      <c r="A49" s="76"/>
      <c r="B49" s="77"/>
      <c r="C49" s="77"/>
      <c r="D49" s="80"/>
    </row>
    <row r="50" spans="1:4" s="78" customFormat="1" x14ac:dyDescent="0.2">
      <c r="A50" s="76"/>
      <c r="B50" s="77"/>
      <c r="C50" s="77"/>
      <c r="D50" s="80"/>
    </row>
    <row r="51" spans="1:4" s="78" customFormat="1" x14ac:dyDescent="0.2">
      <c r="A51" s="76"/>
      <c r="B51" s="77"/>
      <c r="C51" s="77"/>
      <c r="D51" s="80"/>
    </row>
    <row r="52" spans="1:4" s="78" customFormat="1" x14ac:dyDescent="0.2">
      <c r="A52" s="76"/>
      <c r="B52" s="77"/>
      <c r="C52" s="77"/>
      <c r="D52" s="80"/>
    </row>
    <row r="53" spans="1:4" s="78" customFormat="1" x14ac:dyDescent="0.2">
      <c r="A53" s="76"/>
      <c r="B53" s="77"/>
      <c r="C53" s="77"/>
      <c r="D53" s="80"/>
    </row>
    <row r="54" spans="1:4" s="78" customFormat="1" x14ac:dyDescent="0.2">
      <c r="A54" s="76"/>
      <c r="B54" s="77"/>
      <c r="C54" s="77"/>
      <c r="D54" s="80"/>
    </row>
    <row r="55" spans="1:4" s="78" customFormat="1" x14ac:dyDescent="0.2">
      <c r="A55" s="76"/>
      <c r="B55" s="77"/>
      <c r="C55" s="77"/>
      <c r="D55" s="80"/>
    </row>
    <row r="56" spans="1:4" s="78" customFormat="1" x14ac:dyDescent="0.2">
      <c r="A56" s="76"/>
      <c r="B56" s="77"/>
      <c r="C56" s="77"/>
      <c r="D56" s="80"/>
    </row>
    <row r="57" spans="1:4" s="78" customFormat="1" x14ac:dyDescent="0.2">
      <c r="A57" s="76"/>
      <c r="B57" s="77"/>
      <c r="C57" s="77"/>
      <c r="D57" s="80"/>
    </row>
    <row r="58" spans="1:4" s="78" customFormat="1" x14ac:dyDescent="0.2">
      <c r="A58" s="76"/>
      <c r="B58" s="77"/>
      <c r="C58" s="77"/>
      <c r="D58" s="80"/>
    </row>
    <row r="59" spans="1:4" s="78" customFormat="1" x14ac:dyDescent="0.2">
      <c r="A59" s="76"/>
      <c r="B59" s="77"/>
      <c r="C59" s="77"/>
      <c r="D59" s="80"/>
    </row>
    <row r="60" spans="1:4" s="78" customFormat="1" x14ac:dyDescent="0.2">
      <c r="A60" s="76"/>
      <c r="B60" s="77"/>
      <c r="C60" s="77"/>
      <c r="D60" s="80"/>
    </row>
    <row r="61" spans="1:4" s="78" customFormat="1" x14ac:dyDescent="0.2">
      <c r="A61" s="76"/>
      <c r="B61" s="77"/>
      <c r="C61" s="77"/>
      <c r="D61" s="80"/>
    </row>
    <row r="62" spans="1:4" s="78" customFormat="1" x14ac:dyDescent="0.2">
      <c r="A62" s="76"/>
      <c r="B62" s="77"/>
      <c r="C62" s="77"/>
      <c r="D62" s="80"/>
    </row>
    <row r="63" spans="1:4" s="78" customFormat="1" x14ac:dyDescent="0.2">
      <c r="A63" s="76"/>
      <c r="B63" s="77"/>
      <c r="C63" s="77"/>
      <c r="D63" s="80"/>
    </row>
    <row r="64" spans="1:4" s="78" customFormat="1" x14ac:dyDescent="0.2">
      <c r="A64" s="76"/>
      <c r="B64" s="77"/>
      <c r="C64" s="77"/>
      <c r="D64" s="80"/>
    </row>
    <row r="65" spans="1:4" s="78" customFormat="1" x14ac:dyDescent="0.2">
      <c r="A65" s="76"/>
      <c r="B65" s="77"/>
      <c r="C65" s="77"/>
      <c r="D65" s="80"/>
    </row>
    <row r="66" spans="1:4" s="78" customFormat="1" x14ac:dyDescent="0.2">
      <c r="A66" s="76"/>
      <c r="B66" s="77"/>
      <c r="C66" s="77"/>
      <c r="D66" s="80"/>
    </row>
    <row r="67" spans="1:4" s="78" customFormat="1" x14ac:dyDescent="0.2">
      <c r="A67" s="76"/>
      <c r="B67" s="77"/>
      <c r="C67" s="77"/>
      <c r="D67" s="80"/>
    </row>
    <row r="68" spans="1:4" s="78" customFormat="1" x14ac:dyDescent="0.2">
      <c r="A68" s="76"/>
      <c r="B68" s="77"/>
      <c r="C68" s="77"/>
      <c r="D68" s="80"/>
    </row>
    <row r="69" spans="1:4" s="78" customFormat="1" x14ac:dyDescent="0.2">
      <c r="A69" s="76"/>
      <c r="B69" s="77"/>
      <c r="C69" s="77"/>
      <c r="D69" s="80"/>
    </row>
    <row r="70" spans="1:4" s="78" customFormat="1" x14ac:dyDescent="0.2">
      <c r="A70" s="76"/>
      <c r="B70" s="77"/>
      <c r="C70" s="77"/>
      <c r="D70" s="80"/>
    </row>
    <row r="71" spans="1:4" s="78" customFormat="1" x14ac:dyDescent="0.2">
      <c r="A71" s="76"/>
      <c r="B71" s="77"/>
      <c r="C71" s="77"/>
      <c r="D71" s="80"/>
    </row>
    <row r="72" spans="1:4" s="78" customFormat="1" x14ac:dyDescent="0.2">
      <c r="A72" s="76"/>
      <c r="B72" s="77"/>
      <c r="C72" s="77"/>
      <c r="D72" s="80"/>
    </row>
    <row r="73" spans="1:4" s="78" customFormat="1" x14ac:dyDescent="0.2">
      <c r="A73" s="76"/>
      <c r="B73" s="77"/>
      <c r="C73" s="77"/>
      <c r="D73" s="80"/>
    </row>
    <row r="74" spans="1:4" s="78" customFormat="1" x14ac:dyDescent="0.2">
      <c r="A74" s="76"/>
      <c r="B74" s="77"/>
      <c r="C74" s="77"/>
      <c r="D74" s="80"/>
    </row>
    <row r="75" spans="1:4" s="78" customFormat="1" x14ac:dyDescent="0.2">
      <c r="A75" s="76"/>
      <c r="B75" s="77"/>
      <c r="C75" s="77"/>
      <c r="D75" s="80"/>
    </row>
    <row r="76" spans="1:4" s="78" customFormat="1" x14ac:dyDescent="0.2">
      <c r="A76" s="76"/>
      <c r="B76" s="77"/>
      <c r="C76" s="77"/>
      <c r="D76" s="80"/>
    </row>
    <row r="77" spans="1:4" s="78" customFormat="1" x14ac:dyDescent="0.2">
      <c r="A77" s="76"/>
      <c r="B77" s="77"/>
      <c r="C77" s="77"/>
      <c r="D77" s="80"/>
    </row>
    <row r="78" spans="1:4" s="78" customFormat="1" x14ac:dyDescent="0.2">
      <c r="A78" s="76"/>
      <c r="B78" s="77"/>
      <c r="C78" s="77"/>
      <c r="D78" s="80"/>
    </row>
    <row r="79" spans="1:4" s="78" customFormat="1" x14ac:dyDescent="0.2">
      <c r="A79" s="76"/>
      <c r="B79" s="77"/>
      <c r="C79" s="77"/>
      <c r="D79" s="80"/>
    </row>
    <row r="80" spans="1:4" s="78" customFormat="1" x14ac:dyDescent="0.2">
      <c r="A80" s="76"/>
      <c r="B80" s="77"/>
      <c r="C80" s="77"/>
      <c r="D80" s="80"/>
    </row>
    <row r="81" spans="1:4" s="78" customFormat="1" x14ac:dyDescent="0.2">
      <c r="A81" s="76"/>
      <c r="B81" s="77"/>
      <c r="C81" s="77"/>
      <c r="D81" s="80"/>
    </row>
    <row r="82" spans="1:4" s="78" customFormat="1" x14ac:dyDescent="0.2">
      <c r="A82" s="76"/>
      <c r="B82" s="77"/>
      <c r="C82" s="77"/>
      <c r="D82" s="80"/>
    </row>
    <row r="83" spans="1:4" s="78" customFormat="1" x14ac:dyDescent="0.2">
      <c r="A83" s="76"/>
      <c r="B83" s="77"/>
      <c r="C83" s="77"/>
      <c r="D83" s="80"/>
    </row>
    <row r="84" spans="1:4" s="78" customFormat="1" x14ac:dyDescent="0.2">
      <c r="A84" s="76"/>
      <c r="B84" s="77"/>
      <c r="C84" s="77"/>
      <c r="D84" s="80"/>
    </row>
    <row r="85" spans="1:4" s="78" customFormat="1" x14ac:dyDescent="0.2">
      <c r="A85" s="76"/>
      <c r="B85" s="77"/>
      <c r="C85" s="77"/>
      <c r="D85" s="80"/>
    </row>
    <row r="86" spans="1:4" s="78" customFormat="1" x14ac:dyDescent="0.2">
      <c r="A86" s="76"/>
      <c r="B86" s="77"/>
      <c r="C86" s="77"/>
      <c r="D86" s="80"/>
    </row>
    <row r="87" spans="1:4" s="78" customFormat="1" x14ac:dyDescent="0.2">
      <c r="A87" s="76"/>
      <c r="B87" s="77"/>
      <c r="C87" s="77"/>
      <c r="D87" s="80"/>
    </row>
    <row r="88" spans="1:4" s="78" customFormat="1" x14ac:dyDescent="0.2">
      <c r="A88" s="76"/>
      <c r="B88" s="77"/>
      <c r="C88" s="77"/>
      <c r="D88" s="80"/>
    </row>
    <row r="89" spans="1:4" s="78" customFormat="1" x14ac:dyDescent="0.2">
      <c r="A89" s="76"/>
      <c r="B89" s="77"/>
      <c r="C89" s="77"/>
      <c r="D89" s="80"/>
    </row>
    <row r="90" spans="1:4" s="78" customFormat="1" x14ac:dyDescent="0.2">
      <c r="A90" s="76"/>
      <c r="B90" s="77"/>
      <c r="C90" s="77"/>
      <c r="D90" s="80"/>
    </row>
    <row r="91" spans="1:4" s="78" customFormat="1" x14ac:dyDescent="0.2">
      <c r="A91" s="76"/>
      <c r="B91" s="77"/>
      <c r="C91" s="77"/>
      <c r="D91" s="80"/>
    </row>
    <row r="92" spans="1:4" s="78" customFormat="1" x14ac:dyDescent="0.2">
      <c r="A92" s="76"/>
      <c r="B92" s="77"/>
      <c r="C92" s="77"/>
      <c r="D92" s="80"/>
    </row>
    <row r="93" spans="1:4" s="78" customFormat="1" x14ac:dyDescent="0.2">
      <c r="A93" s="76"/>
      <c r="B93" s="77"/>
      <c r="C93" s="77"/>
      <c r="D93" s="80"/>
    </row>
    <row r="94" spans="1:4" s="78" customFormat="1" x14ac:dyDescent="0.2">
      <c r="A94" s="76"/>
      <c r="B94" s="77"/>
      <c r="C94" s="77"/>
      <c r="D94" s="80"/>
    </row>
    <row r="95" spans="1:4" s="78" customFormat="1" x14ac:dyDescent="0.2">
      <c r="A95" s="76"/>
      <c r="B95" s="77"/>
      <c r="C95" s="77"/>
      <c r="D95" s="80"/>
    </row>
    <row r="96" spans="1:4" s="78" customFormat="1" x14ac:dyDescent="0.2">
      <c r="A96" s="76"/>
      <c r="B96" s="77"/>
      <c r="C96" s="77"/>
      <c r="D96" s="80"/>
    </row>
    <row r="97" spans="1:4" s="78" customFormat="1" x14ac:dyDescent="0.2">
      <c r="A97" s="76"/>
      <c r="B97" s="77"/>
      <c r="C97" s="77"/>
      <c r="D97" s="80"/>
    </row>
    <row r="98" spans="1:4" s="78" customFormat="1" x14ac:dyDescent="0.2">
      <c r="A98" s="76"/>
      <c r="B98" s="77"/>
      <c r="C98" s="77"/>
      <c r="D98" s="80"/>
    </row>
    <row r="99" spans="1:4" s="78" customFormat="1" x14ac:dyDescent="0.2">
      <c r="A99" s="76"/>
      <c r="B99" s="77"/>
      <c r="C99" s="77"/>
      <c r="D99" s="80"/>
    </row>
    <row r="100" spans="1:4" s="78" customFormat="1" x14ac:dyDescent="0.2">
      <c r="A100" s="76"/>
      <c r="B100" s="77"/>
      <c r="C100" s="77"/>
      <c r="D100" s="80"/>
    </row>
    <row r="101" spans="1:4" s="78" customFormat="1" x14ac:dyDescent="0.2">
      <c r="A101" s="76"/>
      <c r="B101" s="77"/>
      <c r="C101" s="77"/>
      <c r="D101" s="80"/>
    </row>
    <row r="102" spans="1:4" s="78" customFormat="1" x14ac:dyDescent="0.2">
      <c r="A102" s="76"/>
      <c r="B102" s="77"/>
      <c r="C102" s="77"/>
      <c r="D102" s="80"/>
    </row>
    <row r="103" spans="1:4" s="78" customFormat="1" x14ac:dyDescent="0.2">
      <c r="A103" s="76"/>
      <c r="B103" s="77"/>
      <c r="C103" s="77"/>
      <c r="D103" s="80"/>
    </row>
    <row r="104" spans="1:4" s="78" customFormat="1" x14ac:dyDescent="0.2">
      <c r="A104" s="76"/>
      <c r="B104" s="77"/>
      <c r="C104" s="77"/>
      <c r="D104" s="80"/>
    </row>
    <row r="105" spans="1:4" s="78" customFormat="1" x14ac:dyDescent="0.2">
      <c r="A105" s="76"/>
      <c r="B105" s="77"/>
      <c r="C105" s="77"/>
      <c r="D105" s="80"/>
    </row>
    <row r="106" spans="1:4" s="78" customFormat="1" x14ac:dyDescent="0.2">
      <c r="A106" s="76"/>
      <c r="B106" s="77"/>
      <c r="C106" s="77"/>
      <c r="D106" s="80"/>
    </row>
    <row r="107" spans="1:4" s="78" customFormat="1" x14ac:dyDescent="0.2">
      <c r="A107" s="76"/>
      <c r="B107" s="77"/>
      <c r="C107" s="77"/>
      <c r="D107" s="80"/>
    </row>
    <row r="108" spans="1:4" s="78" customFormat="1" x14ac:dyDescent="0.2">
      <c r="A108" s="76"/>
      <c r="B108" s="77"/>
      <c r="C108" s="77"/>
      <c r="D108" s="80"/>
    </row>
    <row r="109" spans="1:4" s="78" customFormat="1" x14ac:dyDescent="0.2">
      <c r="A109" s="76"/>
      <c r="B109" s="77"/>
      <c r="C109" s="77"/>
      <c r="D109" s="80"/>
    </row>
    <row r="110" spans="1:4" s="78" customFormat="1" x14ac:dyDescent="0.2">
      <c r="A110" s="76"/>
      <c r="B110" s="77"/>
      <c r="C110" s="77"/>
      <c r="D110" s="80"/>
    </row>
    <row r="111" spans="1:4" s="78" customFormat="1" x14ac:dyDescent="0.2">
      <c r="A111" s="76"/>
      <c r="B111" s="77"/>
      <c r="C111" s="77"/>
      <c r="D111" s="80"/>
    </row>
    <row r="112" spans="1:4" s="78" customFormat="1" x14ac:dyDescent="0.2">
      <c r="A112" s="76"/>
      <c r="B112" s="77"/>
      <c r="C112" s="77"/>
      <c r="D112" s="80"/>
    </row>
    <row r="113" spans="1:4" s="78" customFormat="1" x14ac:dyDescent="0.2">
      <c r="A113" s="76"/>
      <c r="B113" s="77"/>
      <c r="C113" s="77"/>
      <c r="D113" s="80"/>
    </row>
    <row r="114" spans="1:4" s="78" customFormat="1" x14ac:dyDescent="0.2">
      <c r="A114" s="76"/>
      <c r="B114" s="77"/>
      <c r="C114" s="77"/>
      <c r="D114" s="80"/>
    </row>
    <row r="115" spans="1:4" s="78" customFormat="1" x14ac:dyDescent="0.2">
      <c r="A115" s="76"/>
      <c r="B115" s="77"/>
      <c r="C115" s="77"/>
      <c r="D115" s="80"/>
    </row>
    <row r="116" spans="1:4" s="78" customFormat="1" x14ac:dyDescent="0.2">
      <c r="A116" s="76"/>
      <c r="B116" s="77"/>
      <c r="C116" s="77"/>
      <c r="D116" s="80"/>
    </row>
  </sheetData>
  <sheetProtection algorithmName="SHA-512" hashValue="wa2Kt+m0pdjTyW8EKFuCckOaQ+YNhBiiWuMigv1MzILJreAzoa+w3DCFaz0MeYQexF7YaVbzdRikq77zi9AJMg==" saltValue="1yJ6J7ktZibXcsQcBEtFyw==" spinCount="100000" sheet="1" objects="1" scenarios="1"/>
  <mergeCells count="10">
    <mergeCell ref="A19:A26"/>
    <mergeCell ref="B22:B24"/>
    <mergeCell ref="A27:D27"/>
    <mergeCell ref="A30:D30"/>
    <mergeCell ref="A1:D1"/>
    <mergeCell ref="A4:B4"/>
    <mergeCell ref="A5:D5"/>
    <mergeCell ref="A6:A14"/>
    <mergeCell ref="B6:B9"/>
    <mergeCell ref="A18:D1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69D64-E3A5-4D60-9A6D-170DE5155ABA}">
  <sheetPr>
    <tabColor theme="9" tint="0.39997558519241921"/>
  </sheetPr>
  <dimension ref="A1:J69"/>
  <sheetViews>
    <sheetView workbookViewId="0">
      <selection activeCell="M24" sqref="M24"/>
    </sheetView>
  </sheetViews>
  <sheetFormatPr defaultRowHeight="14.25" x14ac:dyDescent="0.2"/>
  <cols>
    <col min="1" max="1" width="48.375" style="1" customWidth="1"/>
    <col min="2" max="4" width="9" style="1"/>
    <col min="5" max="5" width="11" style="1" customWidth="1"/>
    <col min="6" max="6" width="12.5" style="1" customWidth="1"/>
    <col min="7" max="9" width="9" style="1"/>
    <col min="10" max="10" width="15.25" style="1" customWidth="1"/>
    <col min="11" max="16384" width="9" style="1"/>
  </cols>
  <sheetData>
    <row r="1" spans="1:10" ht="26.25" customHeight="1" x14ac:dyDescent="0.2">
      <c r="A1" s="434" t="s">
        <v>783</v>
      </c>
      <c r="B1" s="435"/>
      <c r="C1" s="435"/>
      <c r="D1" s="435"/>
      <c r="E1" s="435"/>
      <c r="F1" s="435"/>
      <c r="G1" s="435"/>
      <c r="H1" s="435"/>
      <c r="I1" s="435"/>
      <c r="J1" s="435"/>
    </row>
    <row r="3" spans="1:10" ht="40.5" customHeight="1" x14ac:dyDescent="0.2">
      <c r="A3" s="374" t="s">
        <v>782</v>
      </c>
      <c r="B3" s="433"/>
      <c r="C3" s="433"/>
      <c r="D3" s="433"/>
      <c r="E3" s="433"/>
      <c r="F3" s="433"/>
      <c r="G3" s="433"/>
      <c r="H3" s="433"/>
      <c r="I3" s="433"/>
      <c r="J3" s="433"/>
    </row>
    <row r="4" spans="1:10" ht="14.25" customHeight="1" x14ac:dyDescent="0.2">
      <c r="A4" s="374" t="s">
        <v>781</v>
      </c>
      <c r="B4" s="374"/>
      <c r="C4" s="374"/>
      <c r="D4" s="374"/>
      <c r="E4" s="374"/>
      <c r="F4" s="374"/>
      <c r="G4" s="374"/>
      <c r="H4" s="374"/>
      <c r="I4" s="374"/>
      <c r="J4" s="374"/>
    </row>
    <row r="6" spans="1:10" x14ac:dyDescent="0.2">
      <c r="A6" s="5"/>
      <c r="B6" s="432">
        <v>2018</v>
      </c>
      <c r="C6" s="432"/>
      <c r="D6" s="432">
        <v>2020</v>
      </c>
      <c r="E6" s="432">
        <v>2021</v>
      </c>
      <c r="F6" s="432">
        <v>2022</v>
      </c>
    </row>
    <row r="7" spans="1:10" x14ac:dyDescent="0.2">
      <c r="A7" s="426" t="s">
        <v>780</v>
      </c>
      <c r="B7" s="425"/>
      <c r="C7" s="425"/>
      <c r="D7" s="425"/>
      <c r="E7" s="425"/>
      <c r="F7" s="425"/>
      <c r="G7" s="425"/>
      <c r="H7" s="425"/>
      <c r="I7" s="425"/>
      <c r="J7" s="425"/>
    </row>
    <row r="8" spans="1:10" x14ac:dyDescent="0.2">
      <c r="A8" s="5"/>
      <c r="B8" s="5"/>
      <c r="C8" s="5"/>
      <c r="D8" s="5"/>
      <c r="E8" s="5"/>
      <c r="F8" s="5"/>
    </row>
    <row r="9" spans="1:10" ht="15" thickBot="1" x14ac:dyDescent="0.25">
      <c r="A9" s="424" t="s">
        <v>779</v>
      </c>
      <c r="B9" s="5"/>
      <c r="C9" s="5"/>
      <c r="D9" s="5"/>
      <c r="E9" s="5"/>
      <c r="F9" s="5"/>
    </row>
    <row r="10" spans="1:10" x14ac:dyDescent="0.2">
      <c r="A10" s="5" t="s">
        <v>773</v>
      </c>
      <c r="B10" s="431"/>
      <c r="C10" s="431"/>
      <c r="D10" s="430">
        <v>64416</v>
      </c>
      <c r="E10" s="430">
        <v>61984</v>
      </c>
      <c r="F10" s="430">
        <v>57294</v>
      </c>
    </row>
    <row r="11" spans="1:10" x14ac:dyDescent="0.2">
      <c r="A11" s="5" t="s">
        <v>772</v>
      </c>
      <c r="B11" s="430"/>
      <c r="C11" s="430"/>
      <c r="D11" s="430">
        <v>66889.801509996003</v>
      </c>
      <c r="E11" s="430">
        <v>66302.010586442993</v>
      </c>
      <c r="F11" s="430">
        <v>60760.247085044997</v>
      </c>
    </row>
    <row r="12" spans="1:10" x14ac:dyDescent="0.2">
      <c r="A12" s="5" t="s">
        <v>771</v>
      </c>
      <c r="B12" s="5"/>
      <c r="C12" s="5"/>
      <c r="D12" s="428">
        <f>(D11-D10)/D10</f>
        <v>3.8403525676788425E-2</v>
      </c>
      <c r="E12" s="428">
        <f>(E11-E10)/E10</f>
        <v>6.9663309667704468E-2</v>
      </c>
      <c r="F12" s="428">
        <f>(F11-F10)/F10</f>
        <v>6.0499303330977014E-2</v>
      </c>
    </row>
    <row r="13" spans="1:10" x14ac:dyDescent="0.2">
      <c r="A13" s="5"/>
      <c r="B13" s="5"/>
      <c r="C13" s="5"/>
      <c r="D13" s="5"/>
      <c r="E13" s="5"/>
      <c r="F13" s="5"/>
    </row>
    <row r="14" spans="1:10" ht="15" thickBot="1" x14ac:dyDescent="0.25">
      <c r="A14" s="424" t="s">
        <v>778</v>
      </c>
      <c r="B14" s="5"/>
      <c r="C14" s="5"/>
      <c r="D14" s="5"/>
      <c r="E14" s="5"/>
      <c r="F14" s="5"/>
    </row>
    <row r="15" spans="1:10" x14ac:dyDescent="0.2">
      <c r="A15" s="5" t="s">
        <v>773</v>
      </c>
      <c r="B15" s="423">
        <v>870009</v>
      </c>
      <c r="C15" s="423"/>
      <c r="D15" s="423"/>
      <c r="E15" s="423">
        <v>895375</v>
      </c>
      <c r="F15" s="423">
        <v>920578</v>
      </c>
    </row>
    <row r="16" spans="1:10" x14ac:dyDescent="0.2">
      <c r="A16" s="5" t="s">
        <v>772</v>
      </c>
      <c r="B16" s="429">
        <v>863938.77638382057</v>
      </c>
      <c r="C16" s="429"/>
      <c r="D16" s="429"/>
      <c r="E16" s="429">
        <v>900704.74843414011</v>
      </c>
      <c r="F16" s="429">
        <v>918809.81804450066</v>
      </c>
    </row>
    <row r="17" spans="1:10" x14ac:dyDescent="0.2">
      <c r="A17" s="5" t="s">
        <v>771</v>
      </c>
      <c r="B17" s="428">
        <f>(B16-B15)/B15</f>
        <v>-6.9771963464509311E-3</v>
      </c>
      <c r="C17" s="428"/>
      <c r="D17" s="428"/>
      <c r="E17" s="428">
        <f>(E16-E15)/E15</f>
        <v>5.9525321056988567E-3</v>
      </c>
      <c r="F17" s="428">
        <f>(F16-F15)/F15</f>
        <v>-1.9207301885330104E-3</v>
      </c>
    </row>
    <row r="18" spans="1:10" x14ac:dyDescent="0.2">
      <c r="A18" s="5"/>
      <c r="B18" s="5"/>
      <c r="C18" s="5"/>
      <c r="D18" s="5"/>
      <c r="E18" s="5"/>
      <c r="F18" s="5"/>
    </row>
    <row r="19" spans="1:10" ht="24" customHeight="1" x14ac:dyDescent="0.2">
      <c r="A19" s="427" t="s">
        <v>777</v>
      </c>
      <c r="B19" s="427"/>
      <c r="C19" s="427"/>
      <c r="D19" s="427"/>
      <c r="E19" s="427"/>
      <c r="F19" s="427"/>
      <c r="G19" s="427"/>
      <c r="H19" s="427"/>
      <c r="I19" s="427"/>
      <c r="J19" s="427"/>
    </row>
    <row r="20" spans="1:10" x14ac:dyDescent="0.2">
      <c r="A20" s="5"/>
      <c r="B20" s="5"/>
      <c r="C20" s="5"/>
      <c r="D20" s="5"/>
      <c r="E20" s="5"/>
      <c r="F20" s="5"/>
    </row>
    <row r="21" spans="1:10" ht="23.25" customHeight="1" x14ac:dyDescent="0.2">
      <c r="A21" s="426" t="s">
        <v>776</v>
      </c>
      <c r="B21" s="425"/>
      <c r="C21" s="425"/>
      <c r="D21" s="425"/>
      <c r="E21" s="425"/>
      <c r="F21" s="425"/>
      <c r="G21" s="425"/>
      <c r="H21" s="425"/>
      <c r="I21" s="425"/>
      <c r="J21" s="425"/>
    </row>
    <row r="22" spans="1:10" x14ac:dyDescent="0.2">
      <c r="A22" s="5"/>
      <c r="B22" s="5"/>
      <c r="C22" s="5"/>
      <c r="D22" s="5"/>
      <c r="E22" s="5"/>
      <c r="F22" s="5"/>
    </row>
    <row r="23" spans="1:10" ht="15" thickBot="1" x14ac:dyDescent="0.25">
      <c r="A23" s="424" t="s">
        <v>775</v>
      </c>
      <c r="B23" s="5"/>
      <c r="C23" s="5"/>
      <c r="D23" s="5"/>
      <c r="E23" s="5"/>
      <c r="F23" s="5"/>
    </row>
    <row r="24" spans="1:10" x14ac:dyDescent="0.2">
      <c r="A24" s="5" t="s">
        <v>773</v>
      </c>
      <c r="B24" s="5"/>
      <c r="C24" s="5"/>
      <c r="D24" s="5"/>
      <c r="E24" s="423">
        <v>864679531</v>
      </c>
      <c r="F24" s="423">
        <v>875545559</v>
      </c>
    </row>
    <row r="25" spans="1:10" x14ac:dyDescent="0.2">
      <c r="A25" s="5" t="s">
        <v>772</v>
      </c>
      <c r="B25" s="5"/>
      <c r="C25" s="5"/>
      <c r="D25" s="5"/>
      <c r="E25" s="420">
        <v>875927530.80338526</v>
      </c>
      <c r="F25" s="420">
        <v>884613001</v>
      </c>
    </row>
    <row r="26" spans="1:10" x14ac:dyDescent="0.2">
      <c r="A26" s="5" t="s">
        <v>771</v>
      </c>
      <c r="B26" s="5"/>
      <c r="C26" s="5"/>
      <c r="D26" s="5"/>
      <c r="E26" s="422">
        <f>(E25-E24)/E24</f>
        <v>1.3008287348235214E-2</v>
      </c>
      <c r="F26" s="422">
        <f>(F25-F24)/F24</f>
        <v>1.0356333724490971E-2</v>
      </c>
    </row>
    <row r="27" spans="1:10" x14ac:dyDescent="0.2">
      <c r="A27" s="5"/>
      <c r="B27" s="5"/>
      <c r="C27" s="5"/>
      <c r="D27" s="5"/>
      <c r="E27" s="5"/>
      <c r="F27" s="5"/>
    </row>
    <row r="28" spans="1:10" ht="15" thickBot="1" x14ac:dyDescent="0.25">
      <c r="A28" s="424" t="s">
        <v>774</v>
      </c>
      <c r="B28" s="5"/>
      <c r="C28" s="5"/>
      <c r="D28" s="5"/>
      <c r="E28" s="5"/>
      <c r="F28" s="5"/>
    </row>
    <row r="29" spans="1:10" x14ac:dyDescent="0.2">
      <c r="A29" s="5" t="s">
        <v>773</v>
      </c>
      <c r="B29" s="5"/>
      <c r="C29" s="5"/>
      <c r="D29" s="5"/>
      <c r="E29" s="423">
        <v>205276373</v>
      </c>
      <c r="F29" s="423">
        <v>200268896</v>
      </c>
    </row>
    <row r="30" spans="1:10" x14ac:dyDescent="0.2">
      <c r="A30" s="5" t="s">
        <v>772</v>
      </c>
      <c r="B30" s="5"/>
      <c r="C30" s="5"/>
      <c r="D30" s="5"/>
      <c r="E30" s="420">
        <v>214938214.32628</v>
      </c>
      <c r="F30" s="420">
        <v>207256325</v>
      </c>
    </row>
    <row r="31" spans="1:10" x14ac:dyDescent="0.2">
      <c r="A31" s="5" t="s">
        <v>771</v>
      </c>
      <c r="B31" s="5"/>
      <c r="C31" s="5"/>
      <c r="D31" s="5"/>
      <c r="E31" s="422">
        <f>(E30-E29)/E29</f>
        <v>4.7067478760841108E-2</v>
      </c>
      <c r="F31" s="422">
        <f>(F30-F29)/F29</f>
        <v>3.4890235775804149E-2</v>
      </c>
    </row>
    <row r="41" spans="1:8" ht="15" x14ac:dyDescent="0.25">
      <c r="A41" s="418"/>
    </row>
    <row r="42" spans="1:8" ht="15" x14ac:dyDescent="0.25">
      <c r="A42" s="415"/>
    </row>
    <row r="43" spans="1:8" ht="15" x14ac:dyDescent="0.25">
      <c r="A43" s="415"/>
      <c r="E43" s="421"/>
      <c r="F43" s="421"/>
    </row>
    <row r="44" spans="1:8" ht="15" x14ac:dyDescent="0.25">
      <c r="A44" s="415"/>
      <c r="E44" s="420"/>
      <c r="F44" s="420"/>
      <c r="H44" s="415"/>
    </row>
    <row r="45" spans="1:8" x14ac:dyDescent="0.2">
      <c r="E45" s="419"/>
      <c r="F45" s="419"/>
    </row>
    <row r="49" spans="1:6" ht="15" x14ac:dyDescent="0.25">
      <c r="A49" s="418"/>
    </row>
    <row r="50" spans="1:6" ht="15" x14ac:dyDescent="0.25">
      <c r="A50" s="415"/>
      <c r="E50" s="417"/>
      <c r="F50" s="417"/>
    </row>
    <row r="51" spans="1:6" ht="15" x14ac:dyDescent="0.25">
      <c r="A51" s="415"/>
      <c r="D51" s="416"/>
      <c r="E51" s="416"/>
      <c r="F51" s="416"/>
    </row>
    <row r="52" spans="1:6" ht="15" x14ac:dyDescent="0.25">
      <c r="A52" s="415"/>
    </row>
    <row r="56" spans="1:6" x14ac:dyDescent="0.2">
      <c r="A56" s="413"/>
    </row>
    <row r="57" spans="1:6" x14ac:dyDescent="0.2">
      <c r="A57" s="414"/>
    </row>
    <row r="58" spans="1:6" x14ac:dyDescent="0.2">
      <c r="A58" s="414"/>
    </row>
    <row r="59" spans="1:6" x14ac:dyDescent="0.2">
      <c r="A59" s="414"/>
    </row>
    <row r="60" spans="1:6" x14ac:dyDescent="0.2">
      <c r="A60" s="414"/>
    </row>
    <row r="61" spans="1:6" x14ac:dyDescent="0.2">
      <c r="A61" s="414"/>
    </row>
    <row r="63" spans="1:6" x14ac:dyDescent="0.2">
      <c r="A63" s="413"/>
    </row>
    <row r="64" spans="1:6" x14ac:dyDescent="0.2">
      <c r="A64" s="413"/>
    </row>
    <row r="65" spans="1:1" x14ac:dyDescent="0.2">
      <c r="A65" s="412"/>
    </row>
    <row r="66" spans="1:1" x14ac:dyDescent="0.2">
      <c r="A66" s="412"/>
    </row>
    <row r="67" spans="1:1" x14ac:dyDescent="0.2">
      <c r="A67" s="413"/>
    </row>
    <row r="68" spans="1:1" x14ac:dyDescent="0.2">
      <c r="A68" s="412"/>
    </row>
    <row r="69" spans="1:1" x14ac:dyDescent="0.2">
      <c r="A69" s="412"/>
    </row>
  </sheetData>
  <sheetProtection algorithmName="SHA-512" hashValue="74lv9LQmQXn3zBPpcvDrttN/c1B/WLGNSPCH/CifBUmqXrfM5Tyx7h5wL/FFEc1f9JKGCIJLy+O0NhyOTON+8w==" saltValue="zwPEtsJe5XmfyxTKDkgtKg==" spinCount="100000" sheet="1" objects="1" scenarios="1"/>
  <mergeCells count="4">
    <mergeCell ref="A1:J1"/>
    <mergeCell ref="A3:J3"/>
    <mergeCell ref="A4:J4"/>
    <mergeCell ref="A19:J1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6CED8-6568-4DDD-8F39-FF9F176D71B9}">
  <sheetPr>
    <tabColor theme="0" tint="-0.499984740745262"/>
  </sheetPr>
  <dimension ref="A1"/>
  <sheetViews>
    <sheetView showGridLines="0" workbookViewId="0">
      <selection activeCell="D26" sqref="D26"/>
    </sheetView>
  </sheetViews>
  <sheetFormatPr defaultRowHeight="14.25" x14ac:dyDescent="0.2"/>
  <sheetData/>
  <sheetProtection algorithmName="SHA-512" hashValue="Nr2xm/j07JDvPEaqqXI8geu07FZe24HhuT8bDtt9jqsGAkpXK446vPDzParmVvZbfihOG0yLUm7eF+Hwx8I4hw==" saltValue="1XhwYrPmsGOn0Qx61Bt3yA==" spinCount="100000" sheet="1" objects="1" scenarios="1"/>
  <pageMargins left="0.7" right="0.7" top="0.75" bottom="0.75" header="0.3" footer="0.3"/>
  <customProperties>
    <customPr name="EpmWorksheetKeyString_GUID"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DAF26-4568-4F95-90C5-24EFC2B6B5F1}">
  <sheetPr>
    <tabColor rgb="FF002060"/>
  </sheetPr>
  <dimension ref="A1:I66"/>
  <sheetViews>
    <sheetView showGridLines="0" topLeftCell="B1" zoomScaleNormal="100" workbookViewId="0">
      <pane ySplit="2" topLeftCell="A3" activePane="bottomLeft" state="frozen"/>
      <selection pane="bottomLeft" activeCell="J26" sqref="J26"/>
    </sheetView>
  </sheetViews>
  <sheetFormatPr defaultColWidth="8.75" defaultRowHeight="12.75" x14ac:dyDescent="0.2"/>
  <cols>
    <col min="1" max="1" width="0.875" style="7" customWidth="1"/>
    <col min="2" max="2" width="50" style="7" customWidth="1"/>
    <col min="3" max="7" width="8.75" style="10"/>
    <col min="8" max="16384" width="8.75" style="7"/>
  </cols>
  <sheetData>
    <row r="1" spans="1:9" ht="13.15" customHeight="1" x14ac:dyDescent="0.2">
      <c r="A1" s="201" t="s">
        <v>545</v>
      </c>
      <c r="B1" s="201"/>
      <c r="C1" s="200">
        <v>2019</v>
      </c>
      <c r="D1" s="200">
        <v>2020</v>
      </c>
      <c r="E1" s="200">
        <v>2021</v>
      </c>
      <c r="F1" s="200">
        <v>2022</v>
      </c>
      <c r="G1" s="200">
        <v>2023</v>
      </c>
      <c r="H1" s="9"/>
    </row>
    <row r="2" spans="1:9" ht="13.9" customHeight="1" x14ac:dyDescent="0.2">
      <c r="A2" s="201"/>
      <c r="B2" s="201"/>
      <c r="C2" s="200"/>
      <c r="D2" s="200"/>
      <c r="E2" s="200"/>
      <c r="F2" s="200"/>
      <c r="G2" s="200"/>
      <c r="H2" s="9"/>
    </row>
    <row r="3" spans="1:9" x14ac:dyDescent="0.2">
      <c r="B3" s="114"/>
      <c r="C3" s="115"/>
      <c r="D3" s="115"/>
      <c r="E3" s="115"/>
      <c r="F3" s="115"/>
      <c r="G3" s="115"/>
      <c r="H3" s="114"/>
      <c r="I3" s="114"/>
    </row>
    <row r="4" spans="1:9" x14ac:dyDescent="0.2">
      <c r="B4" s="141" t="s">
        <v>432</v>
      </c>
      <c r="C4" s="137"/>
      <c r="D4" s="137"/>
      <c r="E4" s="137"/>
      <c r="F4" s="137"/>
      <c r="G4" s="137"/>
      <c r="H4" s="114"/>
      <c r="I4" s="114"/>
    </row>
    <row r="5" spans="1:9" ht="4.9000000000000004" customHeight="1" x14ac:dyDescent="0.2">
      <c r="B5" s="147"/>
      <c r="C5" s="132"/>
      <c r="D5" s="132"/>
      <c r="E5" s="132"/>
      <c r="F5" s="132"/>
      <c r="G5" s="132"/>
      <c r="H5" s="114"/>
      <c r="I5" s="114"/>
    </row>
    <row r="6" spans="1:9" x14ac:dyDescent="0.2">
      <c r="B6" s="124" t="s">
        <v>431</v>
      </c>
      <c r="C6" s="120">
        <v>522.6</v>
      </c>
      <c r="D6" s="120">
        <v>527.79999999999995</v>
      </c>
      <c r="E6" s="120">
        <v>763</v>
      </c>
      <c r="F6" s="120">
        <v>897.8</v>
      </c>
      <c r="G6" s="121">
        <v>886.1</v>
      </c>
      <c r="H6" s="114"/>
      <c r="I6" s="114"/>
    </row>
    <row r="7" spans="1:9" x14ac:dyDescent="0.2">
      <c r="B7" s="128" t="s">
        <v>433</v>
      </c>
      <c r="C7" s="135">
        <f>C11-C10-C9-C8</f>
        <v>4.7997712978844982E-2</v>
      </c>
      <c r="D7" s="135">
        <f>D11-D10-D9-D8</f>
        <v>-7.4338308457711486E-2</v>
      </c>
      <c r="E7" s="135">
        <v>0.128</v>
      </c>
      <c r="F7" s="135">
        <v>0.22</v>
      </c>
      <c r="G7" s="135">
        <v>1.9E-2</v>
      </c>
      <c r="H7" s="114"/>
      <c r="I7" s="114"/>
    </row>
    <row r="8" spans="1:9" x14ac:dyDescent="0.2">
      <c r="B8" s="128" t="s">
        <v>434</v>
      </c>
      <c r="C8" s="135">
        <v>-7.5999999999999998E-2</v>
      </c>
      <c r="D8" s="135">
        <v>4.2999999999999997E-2</v>
      </c>
      <c r="E8" s="135">
        <v>5.1999999999999998E-2</v>
      </c>
      <c r="F8" s="135">
        <v>-0.123</v>
      </c>
      <c r="G8" s="135">
        <v>-3.5999999999999997E-2</v>
      </c>
      <c r="H8" s="114"/>
      <c r="I8" s="114"/>
    </row>
    <row r="9" spans="1:9" x14ac:dyDescent="0.2">
      <c r="B9" s="128" t="s">
        <v>435</v>
      </c>
      <c r="C9" s="135">
        <v>2.4E-2</v>
      </c>
      <c r="D9" s="135">
        <v>-1E-3</v>
      </c>
      <c r="E9" s="135">
        <v>-8.3000000000000004E-2</v>
      </c>
      <c r="F9" s="135">
        <v>6.5000000000000002E-2</v>
      </c>
      <c r="G9" s="135">
        <v>-6.0000000000000001E-3</v>
      </c>
      <c r="H9" s="117"/>
      <c r="I9" s="114"/>
    </row>
    <row r="10" spans="1:9" x14ac:dyDescent="0.2">
      <c r="B10" s="128" t="s">
        <v>436</v>
      </c>
      <c r="C10" s="135">
        <v>0</v>
      </c>
      <c r="D10" s="135">
        <f>22.1/C6</f>
        <v>4.228855721393035E-2</v>
      </c>
      <c r="E10" s="135">
        <v>0.34899999999999998</v>
      </c>
      <c r="F10" s="135">
        <v>1.4999999999999999E-2</v>
      </c>
      <c r="G10" s="135">
        <v>0.01</v>
      </c>
      <c r="H10" s="114"/>
      <c r="I10" s="114"/>
    </row>
    <row r="11" spans="1:9" x14ac:dyDescent="0.2">
      <c r="B11" s="128" t="s">
        <v>437</v>
      </c>
      <c r="C11" s="135">
        <f>C6/524.7-1</f>
        <v>-4.0022870211550154E-3</v>
      </c>
      <c r="D11" s="135">
        <f>D6/C6-1</f>
        <v>9.9502487562188602E-3</v>
      </c>
      <c r="E11" s="135">
        <v>0.44600000000000001</v>
      </c>
      <c r="F11" s="135">
        <v>0.17699999999999999</v>
      </c>
      <c r="G11" s="135">
        <v>-1.2999999999999999E-2</v>
      </c>
      <c r="H11" s="117"/>
      <c r="I11" s="114"/>
    </row>
    <row r="12" spans="1:9" ht="4.9000000000000004" customHeight="1" x14ac:dyDescent="0.2">
      <c r="B12" s="128"/>
      <c r="C12" s="118"/>
      <c r="D12" s="118"/>
      <c r="E12" s="118"/>
      <c r="F12" s="113"/>
      <c r="G12" s="118"/>
      <c r="H12" s="114"/>
      <c r="I12" s="114"/>
    </row>
    <row r="13" spans="1:9" x14ac:dyDescent="0.2">
      <c r="B13" s="127" t="s">
        <v>441</v>
      </c>
      <c r="C13" s="120">
        <v>168.3</v>
      </c>
      <c r="D13" s="120">
        <v>146.5</v>
      </c>
      <c r="E13" s="120">
        <v>188.5</v>
      </c>
      <c r="F13" s="120">
        <v>204.7</v>
      </c>
      <c r="G13" s="121">
        <v>160.30000000000001</v>
      </c>
      <c r="H13" s="114"/>
      <c r="I13" s="114"/>
    </row>
    <row r="14" spans="1:9" x14ac:dyDescent="0.2">
      <c r="B14" s="128" t="s">
        <v>442</v>
      </c>
      <c r="C14" s="113">
        <f>C13/C6</f>
        <v>0.32204362801377728</v>
      </c>
      <c r="D14" s="113">
        <f>D13/D6</f>
        <v>0.27756726032588103</v>
      </c>
      <c r="E14" s="113">
        <f>E13/E6</f>
        <v>0.24705111402359109</v>
      </c>
      <c r="F14" s="113">
        <f>F13/F6</f>
        <v>0.2280017821341056</v>
      </c>
      <c r="G14" s="113">
        <f>G13/G6</f>
        <v>0.18090508971899336</v>
      </c>
      <c r="H14" s="114"/>
      <c r="I14" s="114"/>
    </row>
    <row r="15" spans="1:9" ht="4.9000000000000004" customHeight="1" x14ac:dyDescent="0.2">
      <c r="B15" s="128"/>
      <c r="C15" s="113"/>
      <c r="D15" s="113"/>
      <c r="E15" s="113"/>
      <c r="F15" s="113"/>
      <c r="G15" s="113"/>
      <c r="H15" s="114"/>
      <c r="I15" s="114"/>
    </row>
    <row r="16" spans="1:9" x14ac:dyDescent="0.2">
      <c r="B16" s="124" t="s">
        <v>443</v>
      </c>
      <c r="C16" s="123">
        <f>C13+21.6</f>
        <v>189.9</v>
      </c>
      <c r="D16" s="123">
        <f>D13+24.7</f>
        <v>171.2</v>
      </c>
      <c r="E16" s="123">
        <f>E13+31.7</f>
        <v>220.2</v>
      </c>
      <c r="F16" s="123">
        <f>F13+40.4</f>
        <v>245.1</v>
      </c>
      <c r="G16" s="122">
        <f>G13+45.7</f>
        <v>206</v>
      </c>
      <c r="H16" s="114"/>
      <c r="I16" s="114"/>
    </row>
    <row r="17" spans="1:9" x14ac:dyDescent="0.2">
      <c r="B17" s="128" t="s">
        <v>442</v>
      </c>
      <c r="C17" s="113">
        <f>C16/C6</f>
        <v>0.36337543053960963</v>
      </c>
      <c r="D17" s="113">
        <f>D16/D6</f>
        <v>0.32436528988253127</v>
      </c>
      <c r="E17" s="113">
        <f>E16/E6</f>
        <v>0.28859764089121887</v>
      </c>
      <c r="F17" s="113">
        <f>F16/F6</f>
        <v>0.27300066830028963</v>
      </c>
      <c r="G17" s="113">
        <f>G16/G6</f>
        <v>0.23247940413045931</v>
      </c>
      <c r="H17" s="114"/>
      <c r="I17" s="114"/>
    </row>
    <row r="18" spans="1:9" ht="4.9000000000000004" customHeight="1" x14ac:dyDescent="0.2">
      <c r="B18" s="124"/>
      <c r="C18" s="115"/>
      <c r="D18" s="115"/>
      <c r="E18" s="115"/>
      <c r="F18" s="115"/>
      <c r="G18" s="115"/>
      <c r="H18" s="114"/>
      <c r="I18" s="114"/>
    </row>
    <row r="19" spans="1:9" s="10" customFormat="1" x14ac:dyDescent="0.2">
      <c r="A19" s="7"/>
      <c r="B19" s="141" t="s">
        <v>438</v>
      </c>
      <c r="C19" s="137"/>
      <c r="D19" s="137"/>
      <c r="E19" s="137"/>
      <c r="F19" s="137"/>
      <c r="G19" s="137"/>
      <c r="H19" s="114"/>
      <c r="I19" s="115"/>
    </row>
    <row r="20" spans="1:9" s="10" customFormat="1" ht="4.9000000000000004" customHeight="1" x14ac:dyDescent="0.2">
      <c r="A20" s="7"/>
      <c r="B20" s="114"/>
      <c r="C20" s="115"/>
      <c r="D20" s="115"/>
      <c r="E20" s="115"/>
      <c r="F20" s="115"/>
      <c r="G20" s="115"/>
      <c r="H20" s="114"/>
      <c r="I20" s="115"/>
    </row>
    <row r="21" spans="1:9" x14ac:dyDescent="0.2">
      <c r="B21" s="124" t="s">
        <v>431</v>
      </c>
      <c r="C21" s="120">
        <v>345.7</v>
      </c>
      <c r="D21" s="120">
        <v>392.5</v>
      </c>
      <c r="E21" s="120">
        <v>572.29999999999995</v>
      </c>
      <c r="F21" s="120">
        <v>682.3</v>
      </c>
      <c r="G21" s="121">
        <v>602.29999999999995</v>
      </c>
      <c r="H21" s="114"/>
      <c r="I21" s="114"/>
    </row>
    <row r="22" spans="1:9" x14ac:dyDescent="0.2">
      <c r="B22" s="128" t="s">
        <v>433</v>
      </c>
      <c r="C22" s="135">
        <f>C26-C25-C24-C23</f>
        <v>4.6255930087390783E-2</v>
      </c>
      <c r="D22" s="135">
        <f>D26-D25-D24-D23</f>
        <v>1.4043390222736617E-2</v>
      </c>
      <c r="E22" s="135">
        <v>0.34899999999999998</v>
      </c>
      <c r="F22" s="135">
        <v>5.7000000000000002E-2</v>
      </c>
      <c r="G22" s="135">
        <v>3.2000000000000001E-2</v>
      </c>
      <c r="H22" s="114"/>
      <c r="I22" s="114"/>
    </row>
    <row r="23" spans="1:9" x14ac:dyDescent="0.2">
      <c r="B23" s="128" t="s">
        <v>434</v>
      </c>
      <c r="C23" s="135">
        <v>-2.4E-2</v>
      </c>
      <c r="D23" s="135">
        <v>3.9E-2</v>
      </c>
      <c r="E23" s="135">
        <v>5.5E-2</v>
      </c>
      <c r="F23" s="135">
        <v>8.2000000000000003E-2</v>
      </c>
      <c r="G23" s="135">
        <v>-0.154</v>
      </c>
      <c r="H23" s="114"/>
      <c r="I23" s="114"/>
    </row>
    <row r="24" spans="1:9" x14ac:dyDescent="0.2">
      <c r="B24" s="128" t="s">
        <v>435</v>
      </c>
      <c r="C24" s="135">
        <v>2.3E-2</v>
      </c>
      <c r="D24" s="135">
        <v>-3.0000000000000001E-3</v>
      </c>
      <c r="E24" s="135">
        <v>-7.6999999999999999E-2</v>
      </c>
      <c r="F24" s="135">
        <v>5.2999999999999999E-2</v>
      </c>
      <c r="G24" s="135">
        <v>-2E-3</v>
      </c>
      <c r="H24" s="114"/>
      <c r="I24" s="114"/>
    </row>
    <row r="25" spans="1:9" x14ac:dyDescent="0.2">
      <c r="B25" s="128" t="s">
        <v>436</v>
      </c>
      <c r="C25" s="135">
        <f>10.8/320.4</f>
        <v>3.3707865168539332E-2</v>
      </c>
      <c r="D25" s="135">
        <f>29.5/C21</f>
        <v>8.5334104715070871E-2</v>
      </c>
      <c r="E25" s="135">
        <v>0.13100000000000001</v>
      </c>
      <c r="F25" s="135">
        <v>0</v>
      </c>
      <c r="G25" s="135">
        <v>7.0000000000000001E-3</v>
      </c>
      <c r="H25" s="114"/>
      <c r="I25" s="114"/>
    </row>
    <row r="26" spans="1:9" x14ac:dyDescent="0.2">
      <c r="B26" s="128" t="s">
        <v>437</v>
      </c>
      <c r="C26" s="135">
        <f>C21/320.4-1</f>
        <v>7.8963795255930114E-2</v>
      </c>
      <c r="D26" s="135">
        <f>D21/C21-1</f>
        <v>0.13537749493780749</v>
      </c>
      <c r="E26" s="135">
        <v>0.45800000000000002</v>
      </c>
      <c r="F26" s="135">
        <v>0.192</v>
      </c>
      <c r="G26" s="135">
        <v>-0.11700000000000001</v>
      </c>
      <c r="H26" s="114"/>
      <c r="I26" s="114"/>
    </row>
    <row r="27" spans="1:9" s="10" customFormat="1" ht="4.9000000000000004" customHeight="1" x14ac:dyDescent="0.2">
      <c r="A27" s="7"/>
      <c r="B27" s="128"/>
      <c r="C27" s="115"/>
      <c r="D27" s="115"/>
      <c r="E27" s="115"/>
      <c r="F27" s="115"/>
      <c r="G27" s="115"/>
      <c r="H27" s="114"/>
      <c r="I27" s="115"/>
    </row>
    <row r="28" spans="1:9" x14ac:dyDescent="0.2">
      <c r="B28" s="127" t="s">
        <v>441</v>
      </c>
      <c r="C28" s="120">
        <v>104.8</v>
      </c>
      <c r="D28" s="120">
        <v>124.5</v>
      </c>
      <c r="E28" s="120">
        <v>208.5</v>
      </c>
      <c r="F28" s="120">
        <v>229.4</v>
      </c>
      <c r="G28" s="121">
        <v>150.30000000000001</v>
      </c>
      <c r="H28" s="114"/>
      <c r="I28" s="114"/>
    </row>
    <row r="29" spans="1:9" s="10" customFormat="1" x14ac:dyDescent="0.2">
      <c r="A29" s="7"/>
      <c r="B29" s="128" t="s">
        <v>442</v>
      </c>
      <c r="C29" s="113">
        <f>C28/C21</f>
        <v>0.30315302285218398</v>
      </c>
      <c r="D29" s="113">
        <f>D28/D21</f>
        <v>0.31719745222929935</v>
      </c>
      <c r="E29" s="113">
        <f>E28/E21</f>
        <v>0.36431941289533465</v>
      </c>
      <c r="F29" s="113">
        <f>F28/F21</f>
        <v>0.33621574087644734</v>
      </c>
      <c r="G29" s="113">
        <f>G28/G21</f>
        <v>0.24954341690187617</v>
      </c>
      <c r="H29" s="114"/>
      <c r="I29" s="115"/>
    </row>
    <row r="30" spans="1:9" ht="4.9000000000000004" customHeight="1" x14ac:dyDescent="0.2">
      <c r="B30" s="128"/>
      <c r="C30" s="113"/>
      <c r="D30" s="113"/>
      <c r="E30" s="113"/>
      <c r="F30" s="113"/>
      <c r="G30" s="113"/>
      <c r="H30" s="114"/>
      <c r="I30" s="114"/>
    </row>
    <row r="31" spans="1:9" x14ac:dyDescent="0.2">
      <c r="B31" s="124" t="s">
        <v>443</v>
      </c>
      <c r="C31" s="121">
        <v>118.8</v>
      </c>
      <c r="D31" s="123">
        <f>D28+19.9</f>
        <v>144.4</v>
      </c>
      <c r="E31" s="123">
        <f>E28+22.1</f>
        <v>230.6</v>
      </c>
      <c r="F31" s="123">
        <f>F28+26.7</f>
        <v>256.10000000000002</v>
      </c>
      <c r="G31" s="121">
        <f>G28+32.6</f>
        <v>182.9</v>
      </c>
      <c r="H31" s="117"/>
      <c r="I31" s="114"/>
    </row>
    <row r="32" spans="1:9" x14ac:dyDescent="0.2">
      <c r="B32" s="128" t="s">
        <v>442</v>
      </c>
      <c r="C32" s="113">
        <f>C31/C21</f>
        <v>0.34365056407289557</v>
      </c>
      <c r="D32" s="113">
        <f>D31/D21</f>
        <v>0.36789808917197453</v>
      </c>
      <c r="E32" s="113">
        <f>E31/E21</f>
        <v>0.40293552332692645</v>
      </c>
      <c r="F32" s="113">
        <f>F31/F21</f>
        <v>0.37534808735160491</v>
      </c>
      <c r="G32" s="113">
        <f>G31/G21</f>
        <v>0.30366926780674086</v>
      </c>
      <c r="H32" s="117"/>
      <c r="I32" s="114"/>
    </row>
    <row r="33" spans="1:9" ht="4.9000000000000004" customHeight="1" x14ac:dyDescent="0.2">
      <c r="B33" s="114"/>
      <c r="C33" s="115"/>
      <c r="D33" s="115"/>
      <c r="E33" s="115"/>
      <c r="F33" s="115"/>
      <c r="G33" s="115"/>
      <c r="H33" s="114"/>
      <c r="I33" s="114"/>
    </row>
    <row r="34" spans="1:9" x14ac:dyDescent="0.2">
      <c r="B34" s="141" t="s">
        <v>439</v>
      </c>
      <c r="C34" s="137"/>
      <c r="D34" s="137"/>
      <c r="E34" s="137"/>
      <c r="F34" s="137"/>
      <c r="G34" s="137"/>
      <c r="H34" s="114"/>
      <c r="I34" s="114"/>
    </row>
    <row r="35" spans="1:9" ht="4.9000000000000004" customHeight="1" x14ac:dyDescent="0.2">
      <c r="B35" s="114"/>
      <c r="C35" s="115"/>
      <c r="D35" s="115"/>
      <c r="E35" s="115"/>
      <c r="F35" s="115"/>
      <c r="G35" s="115"/>
      <c r="H35" s="114"/>
      <c r="I35" s="114"/>
    </row>
    <row r="36" spans="1:9" s="10" customFormat="1" x14ac:dyDescent="0.2">
      <c r="A36" s="7"/>
      <c r="B36" s="124" t="s">
        <v>431</v>
      </c>
      <c r="C36" s="120">
        <v>509.4</v>
      </c>
      <c r="D36" s="120">
        <f>373.6+96.4</f>
        <v>470</v>
      </c>
      <c r="E36" s="120">
        <f>439.5+114.8</f>
        <v>554.29999999999995</v>
      </c>
      <c r="F36" s="120">
        <v>509.2</v>
      </c>
      <c r="G36" s="121">
        <v>206.1</v>
      </c>
      <c r="H36" s="114"/>
      <c r="I36" s="115"/>
    </row>
    <row r="37" spans="1:9" s="10" customFormat="1" x14ac:dyDescent="0.2">
      <c r="A37" s="7"/>
      <c r="B37" s="128" t="s">
        <v>433</v>
      </c>
      <c r="C37" s="135">
        <f>C41-C40-C39-C38</f>
        <v>2.7199335548172818E-2</v>
      </c>
      <c r="D37" s="135">
        <f>D41-D40-D39-D38</f>
        <v>-2.4345897133882959E-2</v>
      </c>
      <c r="E37" s="135">
        <f>E41-E40-E39-E38</f>
        <v>0.12136170212765944</v>
      </c>
      <c r="F37" s="135">
        <v>0.19900000000000001</v>
      </c>
      <c r="G37" s="135">
        <v>-3.9E-2</v>
      </c>
      <c r="H37" s="114"/>
      <c r="I37" s="115"/>
    </row>
    <row r="38" spans="1:9" x14ac:dyDescent="0.2">
      <c r="B38" s="128" t="s">
        <v>434</v>
      </c>
      <c r="C38" s="135">
        <v>-0.1</v>
      </c>
      <c r="D38" s="135">
        <v>-5.1999999999999998E-2</v>
      </c>
      <c r="E38" s="135">
        <v>0.11700000000000001</v>
      </c>
      <c r="F38" s="135">
        <v>-0.317</v>
      </c>
      <c r="G38" s="135">
        <v>-0.55100000000000005</v>
      </c>
      <c r="H38" s="114"/>
      <c r="I38" s="114"/>
    </row>
    <row r="39" spans="1:9" s="10" customFormat="1" x14ac:dyDescent="0.2">
      <c r="A39" s="7"/>
      <c r="B39" s="128" t="s">
        <v>435</v>
      </c>
      <c r="C39" s="135">
        <v>1.2999999999999999E-2</v>
      </c>
      <c r="D39" s="135">
        <v>-1E-3</v>
      </c>
      <c r="E39" s="135">
        <v>-5.8999999999999997E-2</v>
      </c>
      <c r="F39" s="135">
        <v>3.6999999999999998E-2</v>
      </c>
      <c r="G39" s="135">
        <v>-5.0000000000000001E-3</v>
      </c>
      <c r="H39" s="114"/>
      <c r="I39" s="115"/>
    </row>
    <row r="40" spans="1:9" s="10" customFormat="1" x14ac:dyDescent="0.2">
      <c r="A40" s="7"/>
      <c r="B40" s="128" t="s">
        <v>436</v>
      </c>
      <c r="C40" s="135">
        <v>0</v>
      </c>
      <c r="D40" s="135">
        <v>0</v>
      </c>
      <c r="E40" s="135">
        <v>0</v>
      </c>
      <c r="F40" s="135">
        <v>0</v>
      </c>
      <c r="G40" s="135">
        <v>0</v>
      </c>
      <c r="H40" s="114"/>
      <c r="I40" s="115"/>
    </row>
    <row r="41" spans="1:9" x14ac:dyDescent="0.2">
      <c r="B41" s="128" t="s">
        <v>437</v>
      </c>
      <c r="C41" s="135">
        <f>C36/541.8-1</f>
        <v>-5.980066445182719E-2</v>
      </c>
      <c r="D41" s="135">
        <f>D36/C36-1</f>
        <v>-7.7345897133882957E-2</v>
      </c>
      <c r="E41" s="135">
        <f>E36/D36-1</f>
        <v>0.17936170212765945</v>
      </c>
      <c r="F41" s="135">
        <v>-8.1000000000000003E-2</v>
      </c>
      <c r="G41" s="135">
        <v>-0.59499999999999997</v>
      </c>
      <c r="H41" s="114"/>
      <c r="I41" s="114"/>
    </row>
    <row r="42" spans="1:9" ht="4.9000000000000004" customHeight="1" x14ac:dyDescent="0.2">
      <c r="B42" s="128"/>
      <c r="C42" s="115"/>
      <c r="D42" s="115"/>
      <c r="E42" s="115"/>
      <c r="F42" s="115"/>
      <c r="G42" s="115"/>
      <c r="H42" s="114"/>
      <c r="I42" s="114"/>
    </row>
    <row r="43" spans="1:9" x14ac:dyDescent="0.2">
      <c r="B43" s="127" t="s">
        <v>441</v>
      </c>
      <c r="C43" s="120">
        <v>66.599999999999994</v>
      </c>
      <c r="D43" s="120">
        <f>48.9-0.3</f>
        <v>48.6</v>
      </c>
      <c r="E43" s="120">
        <v>71.599999999999994</v>
      </c>
      <c r="F43" s="120">
        <v>81</v>
      </c>
      <c r="G43" s="121">
        <v>9.4</v>
      </c>
      <c r="H43" s="114"/>
      <c r="I43" s="114"/>
    </row>
    <row r="44" spans="1:9" x14ac:dyDescent="0.2">
      <c r="B44" s="128" t="s">
        <v>442</v>
      </c>
      <c r="C44" s="133">
        <f>C43/C36</f>
        <v>0.13074204946996465</v>
      </c>
      <c r="D44" s="133">
        <f>D43/D36</f>
        <v>0.10340425531914894</v>
      </c>
      <c r="E44" s="133">
        <f>E43/E36</f>
        <v>0.12917192855854231</v>
      </c>
      <c r="F44" s="134">
        <f>F43/F36</f>
        <v>0.15907305577376277</v>
      </c>
      <c r="G44" s="133">
        <f>G43/G36</f>
        <v>4.5608927704997575E-2</v>
      </c>
      <c r="H44" s="114"/>
      <c r="I44" s="114"/>
    </row>
    <row r="45" spans="1:9" s="10" customFormat="1" ht="4.9000000000000004" customHeight="1" x14ac:dyDescent="0.2">
      <c r="A45" s="7"/>
      <c r="B45" s="128"/>
      <c r="C45" s="113"/>
      <c r="D45" s="113"/>
      <c r="E45" s="113"/>
      <c r="F45" s="113"/>
      <c r="G45" s="113"/>
      <c r="H45" s="114"/>
      <c r="I45" s="115"/>
    </row>
    <row r="46" spans="1:9" x14ac:dyDescent="0.2">
      <c r="B46" s="124" t="s">
        <v>443</v>
      </c>
      <c r="C46" s="123">
        <f>C43+22</f>
        <v>88.6</v>
      </c>
      <c r="D46" s="123">
        <f>D43+18.8+4.8</f>
        <v>72.2</v>
      </c>
      <c r="E46" s="123">
        <f>E43+25.2</f>
        <v>96.8</v>
      </c>
      <c r="F46" s="123">
        <f>F43+19.3</f>
        <v>100.3</v>
      </c>
      <c r="G46" s="121">
        <f>G43+11.2</f>
        <v>20.6</v>
      </c>
      <c r="H46" s="114"/>
      <c r="I46" s="114"/>
    </row>
    <row r="47" spans="1:9" x14ac:dyDescent="0.2">
      <c r="B47" s="128" t="s">
        <v>442</v>
      </c>
      <c r="C47" s="133">
        <f>C46/C36</f>
        <v>0.17393011385944249</v>
      </c>
      <c r="D47" s="133">
        <f>D46/D36</f>
        <v>0.15361702127659574</v>
      </c>
      <c r="E47" s="133">
        <f>E46/E36</f>
        <v>0.1746346743640628</v>
      </c>
      <c r="F47" s="134">
        <f>F46/F36</f>
        <v>0.1969756480754124</v>
      </c>
      <c r="G47" s="133">
        <f>G46/G36</f>
        <v>9.9951479864143628E-2</v>
      </c>
      <c r="H47" s="114"/>
      <c r="I47" s="114"/>
    </row>
    <row r="48" spans="1:9" ht="4.9000000000000004" customHeight="1" x14ac:dyDescent="0.2">
      <c r="B48" s="114"/>
      <c r="C48" s="115"/>
      <c r="D48" s="115"/>
      <c r="E48" s="115"/>
      <c r="F48" s="115"/>
      <c r="G48" s="115"/>
      <c r="H48" s="114"/>
      <c r="I48" s="114"/>
    </row>
    <row r="49" spans="1:9" x14ac:dyDescent="0.2">
      <c r="B49" s="141" t="s">
        <v>440</v>
      </c>
      <c r="C49" s="137"/>
      <c r="D49" s="137"/>
      <c r="E49" s="137"/>
      <c r="F49" s="137"/>
      <c r="G49" s="137"/>
      <c r="H49" s="114"/>
      <c r="I49" s="114"/>
    </row>
    <row r="50" spans="1:9" s="10" customFormat="1" ht="4.9000000000000004" customHeight="1" x14ac:dyDescent="0.2">
      <c r="A50" s="7"/>
      <c r="B50" s="114"/>
      <c r="C50" s="115"/>
      <c r="D50" s="115"/>
      <c r="E50" s="115"/>
      <c r="F50" s="115"/>
      <c r="G50" s="115"/>
      <c r="H50" s="114"/>
      <c r="I50" s="115"/>
    </row>
    <row r="51" spans="1:9" x14ac:dyDescent="0.2">
      <c r="B51" s="124" t="s">
        <v>431</v>
      </c>
      <c r="C51" s="120">
        <f>C6+C21+C36</f>
        <v>1377.6999999999998</v>
      </c>
      <c r="D51" s="120">
        <f>D6+D21+D36</f>
        <v>1390.3</v>
      </c>
      <c r="E51" s="120">
        <f>E6+E21+E36</f>
        <v>1889.6</v>
      </c>
      <c r="F51" s="120">
        <f>F6+F21+F36</f>
        <v>2089.2999999999997</v>
      </c>
      <c r="G51" s="120">
        <f>G6+G21+G36</f>
        <v>1694.5</v>
      </c>
      <c r="H51" s="114"/>
      <c r="I51" s="114"/>
    </row>
    <row r="52" spans="1:9" s="10" customFormat="1" x14ac:dyDescent="0.2">
      <c r="A52" s="7"/>
      <c r="B52" s="128" t="s">
        <v>433</v>
      </c>
      <c r="C52" s="135">
        <f>C56-C55-C54-C53</f>
        <v>4.636650082918721E-2</v>
      </c>
      <c r="D52" s="135">
        <f>D56-D55-D54-D53</f>
        <v>-1.4453219133338175E-2</v>
      </c>
      <c r="E52" s="135">
        <v>0.17399999999999999</v>
      </c>
      <c r="F52" s="135">
        <v>0.24199999999999999</v>
      </c>
      <c r="G52" s="135">
        <v>0.109</v>
      </c>
      <c r="H52" s="114"/>
      <c r="I52" s="115"/>
    </row>
    <row r="53" spans="1:9" x14ac:dyDescent="0.2">
      <c r="B53" s="128" t="s">
        <v>434</v>
      </c>
      <c r="C53" s="135">
        <v>-0.08</v>
      </c>
      <c r="D53" s="135">
        <v>-1.2999999999999999E-2</v>
      </c>
      <c r="E53" s="135">
        <v>8.8999999999999996E-2</v>
      </c>
      <c r="F53" s="135">
        <v>-0.19600000000000001</v>
      </c>
      <c r="G53" s="135">
        <v>-0.3</v>
      </c>
      <c r="H53" s="114"/>
      <c r="I53" s="114"/>
    </row>
    <row r="54" spans="1:9" x14ac:dyDescent="0.2">
      <c r="B54" s="128" t="s">
        <v>435</v>
      </c>
      <c r="C54" s="135">
        <v>1.9E-2</v>
      </c>
      <c r="D54" s="135">
        <v>-1E-3</v>
      </c>
      <c r="E54" s="135">
        <v>-7.2999999999999995E-2</v>
      </c>
      <c r="F54" s="135">
        <v>5.3999999999999999E-2</v>
      </c>
      <c r="G54" s="135">
        <v>-4.0000000000000001E-3</v>
      </c>
      <c r="H54" s="114"/>
      <c r="I54" s="114"/>
    </row>
    <row r="55" spans="1:9" s="10" customFormat="1" x14ac:dyDescent="0.2">
      <c r="A55" s="7"/>
      <c r="B55" s="128" t="s">
        <v>436</v>
      </c>
      <c r="C55" s="135">
        <v>8.0000000000000002E-3</v>
      </c>
      <c r="D55" s="135">
        <f>51.8/C51</f>
        <v>3.7598896711911162E-2</v>
      </c>
      <c r="E55" s="135">
        <v>0.16900000000000001</v>
      </c>
      <c r="F55" s="135">
        <v>6.0000000000000001E-3</v>
      </c>
      <c r="G55" s="135">
        <v>6.0000000000000001E-3</v>
      </c>
      <c r="H55" s="114"/>
      <c r="I55" s="115"/>
    </row>
    <row r="56" spans="1:9" x14ac:dyDescent="0.2">
      <c r="B56" s="128" t="s">
        <v>437</v>
      </c>
      <c r="C56" s="135">
        <f>C51/1386.9-1</f>
        <v>-6.6334991708127955E-3</v>
      </c>
      <c r="D56" s="135">
        <f>D51/C51-1</f>
        <v>9.145677578572986E-3</v>
      </c>
      <c r="E56" s="135">
        <v>0.35899999999999999</v>
      </c>
      <c r="F56" s="135">
        <v>0.106</v>
      </c>
      <c r="G56" s="135">
        <v>-0.189</v>
      </c>
      <c r="H56" s="114"/>
      <c r="I56" s="114"/>
    </row>
    <row r="57" spans="1:9" s="10" customFormat="1" ht="4.9000000000000004" customHeight="1" x14ac:dyDescent="0.2">
      <c r="A57" s="7"/>
      <c r="B57" s="128"/>
      <c r="C57" s="115"/>
      <c r="D57" s="115"/>
      <c r="E57" s="115"/>
      <c r="F57" s="115"/>
      <c r="G57" s="115"/>
      <c r="H57" s="114"/>
      <c r="I57" s="115"/>
    </row>
    <row r="58" spans="1:9" x14ac:dyDescent="0.2">
      <c r="B58" s="127" t="s">
        <v>441</v>
      </c>
      <c r="C58" s="120">
        <f>C43+C28+C13</f>
        <v>339.7</v>
      </c>
      <c r="D58" s="120">
        <f>D43+D28+D13</f>
        <v>319.60000000000002</v>
      </c>
      <c r="E58" s="120">
        <f>E43+E28+E13</f>
        <v>468.6</v>
      </c>
      <c r="F58" s="120">
        <f>F43+F28+F13</f>
        <v>515.09999999999991</v>
      </c>
      <c r="G58" s="122">
        <f>G43+G28+G13</f>
        <v>320</v>
      </c>
      <c r="H58" s="114"/>
      <c r="I58" s="114"/>
    </row>
    <row r="59" spans="1:9" x14ac:dyDescent="0.2">
      <c r="B59" s="128" t="s">
        <v>442</v>
      </c>
      <c r="C59" s="133">
        <f>C58/C51</f>
        <v>0.24657037090803516</v>
      </c>
      <c r="D59" s="133">
        <f>D58/D51</f>
        <v>0.2298784435014026</v>
      </c>
      <c r="E59" s="133">
        <f>E58/E51</f>
        <v>0.24798899237933958</v>
      </c>
      <c r="F59" s="134">
        <f>F58/F51</f>
        <v>0.24654190398698128</v>
      </c>
      <c r="G59" s="133">
        <f>G58/G51</f>
        <v>0.1888462673354972</v>
      </c>
      <c r="H59" s="114"/>
      <c r="I59" s="114"/>
    </row>
    <row r="60" spans="1:9" ht="4.9000000000000004" customHeight="1" x14ac:dyDescent="0.2">
      <c r="B60" s="128"/>
      <c r="C60" s="113"/>
      <c r="D60" s="113"/>
      <c r="E60" s="113"/>
      <c r="F60" s="113"/>
      <c r="G60" s="113"/>
      <c r="H60" s="114"/>
      <c r="I60" s="114"/>
    </row>
    <row r="61" spans="1:9" s="10" customFormat="1" x14ac:dyDescent="0.2">
      <c r="A61" s="7"/>
      <c r="B61" s="124" t="s">
        <v>443</v>
      </c>
      <c r="C61" s="122">
        <f>C16+C31+C46</f>
        <v>397.29999999999995</v>
      </c>
      <c r="D61" s="121">
        <f>D16+D31+D46</f>
        <v>387.8</v>
      </c>
      <c r="E61" s="123">
        <f>E16+E31+E46</f>
        <v>547.59999999999991</v>
      </c>
      <c r="F61" s="123">
        <f>F16+F31+F46</f>
        <v>601.5</v>
      </c>
      <c r="G61" s="123">
        <f>G16+G31+G46</f>
        <v>409.5</v>
      </c>
      <c r="H61" s="114"/>
      <c r="I61" s="115"/>
    </row>
    <row r="62" spans="1:9" x14ac:dyDescent="0.2">
      <c r="B62" s="128" t="s">
        <v>442</v>
      </c>
      <c r="C62" s="133">
        <f>C61/C51</f>
        <v>0.28837918269579738</v>
      </c>
      <c r="D62" s="133">
        <f>D61/D51</f>
        <v>0.2789326044738546</v>
      </c>
      <c r="E62" s="133">
        <f>E61/E51</f>
        <v>0.28979678238780693</v>
      </c>
      <c r="F62" s="134">
        <f>F61/F51</f>
        <v>0.28789546738141963</v>
      </c>
      <c r="G62" s="133">
        <f>G61/G51</f>
        <v>0.24166420773089406</v>
      </c>
    </row>
    <row r="66" spans="1:8" s="10" customFormat="1" x14ac:dyDescent="0.2">
      <c r="A66" s="7"/>
      <c r="B66" s="146"/>
      <c r="H66" s="7"/>
    </row>
  </sheetData>
  <sheetProtection algorithmName="SHA-512" hashValue="YgbGj+CQFrZ+5d/B0+Vd/NVk8tNCXLKnr3GiSWIXTucQmaVT3/GY7o6dCG2RZusyPivPcWJI0WEzyHd+nAYTOw==" saltValue="g9JoSAlGpQPtRk1Ce8u8jg==" spinCount="100000" sheet="1" objects="1" scenarios="1"/>
  <mergeCells count="6">
    <mergeCell ref="G1:G2"/>
    <mergeCell ref="A1:B2"/>
    <mergeCell ref="C1:C2"/>
    <mergeCell ref="D1:D2"/>
    <mergeCell ref="E1:E2"/>
    <mergeCell ref="F1:F2"/>
  </mergeCells>
  <pageMargins left="0.7" right="0.7" top="0.75" bottom="0.75" header="0.3" footer="0.3"/>
  <pageSetup paperSize="9" scale="85" orientation="portrait" r:id="rId1"/>
  <colBreaks count="1" manualBreakCount="1">
    <brk id="7" max="1048575" man="1"/>
  </colBreaks>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4F4EA-EC96-4F16-B075-07E016651A6E}">
  <sheetPr>
    <tabColor rgb="FF002060"/>
  </sheetPr>
  <dimension ref="A1:I66"/>
  <sheetViews>
    <sheetView showGridLines="0" zoomScaleNormal="100" workbookViewId="0">
      <pane ySplit="2" topLeftCell="A3" activePane="bottomLeft" state="frozen"/>
      <selection pane="bottomLeft" activeCell="I15" sqref="I15"/>
    </sheetView>
  </sheetViews>
  <sheetFormatPr defaultColWidth="8.75" defaultRowHeight="12.75" x14ac:dyDescent="0.2"/>
  <cols>
    <col min="1" max="1" width="0.875" style="7" customWidth="1"/>
    <col min="2" max="2" width="50" style="7" customWidth="1"/>
    <col min="3" max="7" width="8.75" style="10"/>
    <col min="8" max="16384" width="8.75" style="7"/>
  </cols>
  <sheetData>
    <row r="1" spans="1:9" ht="13.15" customHeight="1" x14ac:dyDescent="0.2">
      <c r="A1" s="201" t="s">
        <v>427</v>
      </c>
      <c r="B1" s="201"/>
      <c r="C1" s="200" t="s">
        <v>573</v>
      </c>
      <c r="D1" s="200">
        <v>2020</v>
      </c>
      <c r="E1" s="200">
        <v>2021</v>
      </c>
      <c r="F1" s="200">
        <v>2022</v>
      </c>
      <c r="G1" s="200">
        <v>2023</v>
      </c>
      <c r="H1" s="9"/>
    </row>
    <row r="2" spans="1:9" ht="13.9" customHeight="1" x14ac:dyDescent="0.2">
      <c r="A2" s="201"/>
      <c r="B2" s="201"/>
      <c r="C2" s="200"/>
      <c r="D2" s="200"/>
      <c r="E2" s="200"/>
      <c r="F2" s="200"/>
      <c r="G2" s="200"/>
      <c r="H2" s="9"/>
    </row>
    <row r="3" spans="1:9" x14ac:dyDescent="0.2">
      <c r="B3" s="114"/>
      <c r="C3" s="115"/>
      <c r="D3" s="115"/>
      <c r="E3" s="115"/>
      <c r="F3" s="115"/>
      <c r="G3" s="115"/>
      <c r="H3" s="114"/>
      <c r="I3" s="114"/>
    </row>
    <row r="4" spans="1:9" x14ac:dyDescent="0.2">
      <c r="B4" s="158" t="s">
        <v>431</v>
      </c>
      <c r="C4" s="159">
        <v>1377.7</v>
      </c>
      <c r="D4" s="159">
        <v>1390.3</v>
      </c>
      <c r="E4" s="159">
        <v>1889.6</v>
      </c>
      <c r="F4" s="159">
        <v>2089.3000000000002</v>
      </c>
      <c r="G4" s="159">
        <v>1694.5</v>
      </c>
      <c r="H4" s="114"/>
      <c r="I4" s="114"/>
    </row>
    <row r="5" spans="1:9" x14ac:dyDescent="0.2">
      <c r="B5" s="114" t="s">
        <v>499</v>
      </c>
      <c r="C5" s="116">
        <v>-746.5</v>
      </c>
      <c r="D5" s="116">
        <v>-758.2</v>
      </c>
      <c r="E5" s="116">
        <v>-950.7</v>
      </c>
      <c r="F5" s="116">
        <v>-1103.7</v>
      </c>
      <c r="G5" s="116">
        <v>-964.5</v>
      </c>
      <c r="H5" s="114"/>
      <c r="I5" s="114"/>
    </row>
    <row r="6" spans="1:9" x14ac:dyDescent="0.2">
      <c r="B6" s="142" t="s">
        <v>500</v>
      </c>
      <c r="C6" s="139">
        <v>631.20000000000005</v>
      </c>
      <c r="D6" s="139">
        <v>632.09999999999991</v>
      </c>
      <c r="E6" s="139">
        <v>938.89999999999986</v>
      </c>
      <c r="F6" s="139">
        <v>985.60000000000014</v>
      </c>
      <c r="G6" s="139">
        <v>730</v>
      </c>
      <c r="H6" s="114"/>
      <c r="I6" s="114"/>
    </row>
    <row r="7" spans="1:9" x14ac:dyDescent="0.2">
      <c r="B7" s="125" t="s">
        <v>501</v>
      </c>
      <c r="C7" s="113">
        <v>0.45815489584089425</v>
      </c>
      <c r="D7" s="113">
        <v>0.4546500755232683</v>
      </c>
      <c r="E7" s="113">
        <v>0.49687764606265872</v>
      </c>
      <c r="F7" s="113">
        <v>0.4717369453884076</v>
      </c>
      <c r="G7" s="113">
        <v>0.43080554735910298</v>
      </c>
      <c r="H7" s="114"/>
      <c r="I7" s="114"/>
    </row>
    <row r="8" spans="1:9" x14ac:dyDescent="0.2">
      <c r="B8" s="114" t="s">
        <v>520</v>
      </c>
      <c r="C8" s="116">
        <v>-233.9</v>
      </c>
      <c r="D8" s="116">
        <v>-244.3</v>
      </c>
      <c r="E8" s="116">
        <v>-391.3</v>
      </c>
      <c r="F8" s="116">
        <v>-384.1</v>
      </c>
      <c r="G8" s="116">
        <v>-320.5</v>
      </c>
      <c r="H8" s="114"/>
      <c r="I8" s="114"/>
    </row>
    <row r="9" spans="1:9" x14ac:dyDescent="0.2">
      <c r="B9" s="114" t="s">
        <v>519</v>
      </c>
      <c r="C9" s="116">
        <v>-11</v>
      </c>
      <c r="D9" s="116">
        <v>-16</v>
      </c>
      <c r="E9" s="116">
        <v>3.8999999999999986</v>
      </c>
      <c r="F9" s="116">
        <v>-36.100000000000009</v>
      </c>
      <c r="G9" s="116">
        <v>-35.799999999999997</v>
      </c>
      <c r="H9" s="117"/>
      <c r="I9" s="114"/>
    </row>
    <row r="10" spans="1:9" ht="6" customHeight="1" x14ac:dyDescent="0.2">
      <c r="B10" s="114"/>
      <c r="C10" s="115"/>
      <c r="D10" s="115"/>
      <c r="E10" s="115"/>
      <c r="F10" s="115"/>
      <c r="G10" s="115"/>
      <c r="H10" s="114"/>
      <c r="I10" s="114"/>
    </row>
    <row r="11" spans="1:9" x14ac:dyDescent="0.2">
      <c r="B11" s="150" t="s">
        <v>443</v>
      </c>
      <c r="C11" s="151">
        <v>397.30000000000007</v>
      </c>
      <c r="D11" s="151">
        <v>387.79999999999995</v>
      </c>
      <c r="E11" s="151">
        <v>547.59999999999991</v>
      </c>
      <c r="F11" s="151">
        <v>601.50000000000011</v>
      </c>
      <c r="G11" s="151">
        <v>409.5</v>
      </c>
      <c r="H11" s="117"/>
      <c r="I11" s="114"/>
    </row>
    <row r="12" spans="1:9" x14ac:dyDescent="0.2">
      <c r="B12" s="152" t="s">
        <v>473</v>
      </c>
      <c r="C12" s="153">
        <v>386.3</v>
      </c>
      <c r="D12" s="153">
        <v>371.79999999999995</v>
      </c>
      <c r="E12" s="153">
        <v>551.49999999999989</v>
      </c>
      <c r="F12" s="153">
        <v>565.40000000000009</v>
      </c>
      <c r="G12" s="153">
        <v>373.7</v>
      </c>
      <c r="H12" s="114"/>
      <c r="I12" s="114"/>
    </row>
    <row r="13" spans="1:9" ht="6" customHeight="1" x14ac:dyDescent="0.2">
      <c r="B13" s="114"/>
      <c r="C13" s="115"/>
      <c r="D13" s="115"/>
      <c r="E13" s="115"/>
      <c r="F13" s="115"/>
      <c r="G13" s="115"/>
      <c r="H13" s="114"/>
      <c r="I13" s="114"/>
    </row>
    <row r="14" spans="1:9" x14ac:dyDescent="0.2">
      <c r="B14" s="114" t="s">
        <v>502</v>
      </c>
      <c r="C14" s="116">
        <v>-55.599999999999994</v>
      </c>
      <c r="D14" s="116">
        <v>-66.099999999999994</v>
      </c>
      <c r="E14" s="116">
        <v>-76.3</v>
      </c>
      <c r="F14" s="116">
        <v>-83.399999999999991</v>
      </c>
      <c r="G14" s="116">
        <v>-85.2</v>
      </c>
      <c r="H14" s="114"/>
      <c r="I14" s="114"/>
    </row>
    <row r="15" spans="1:9" x14ac:dyDescent="0.2">
      <c r="B15" s="126" t="s">
        <v>568</v>
      </c>
      <c r="C15" s="116">
        <v>-2</v>
      </c>
      <c r="D15" s="116">
        <v>-2.0999999999999996</v>
      </c>
      <c r="E15" s="116">
        <v>-2.7000000000000028</v>
      </c>
      <c r="F15" s="116">
        <v>-3</v>
      </c>
      <c r="G15" s="116">
        <v>-4.2999999999999972</v>
      </c>
      <c r="H15" s="114"/>
      <c r="I15" s="114"/>
    </row>
    <row r="16" spans="1:9" x14ac:dyDescent="0.2">
      <c r="B16" s="126" t="s">
        <v>569</v>
      </c>
      <c r="C16" s="116">
        <v>-8.8000000000000007</v>
      </c>
      <c r="D16" s="116">
        <v>-13.6</v>
      </c>
      <c r="E16" s="116">
        <v>-34.299999999999997</v>
      </c>
      <c r="F16" s="116">
        <v>-34.299999999999997</v>
      </c>
      <c r="G16" s="116">
        <v>-36.700000000000003</v>
      </c>
      <c r="H16" s="114"/>
      <c r="I16" s="114"/>
    </row>
    <row r="17" spans="1:9" x14ac:dyDescent="0.2">
      <c r="B17" s="143" t="s">
        <v>503</v>
      </c>
      <c r="C17" s="139">
        <v>-66.399999999999991</v>
      </c>
      <c r="D17" s="139">
        <v>-81.799999999999983</v>
      </c>
      <c r="E17" s="139">
        <v>-113.3</v>
      </c>
      <c r="F17" s="139">
        <v>-120.69999999999999</v>
      </c>
      <c r="G17" s="139">
        <v>-126.2</v>
      </c>
      <c r="H17" s="114"/>
      <c r="I17" s="114"/>
    </row>
    <row r="18" spans="1:9" ht="6" customHeight="1" x14ac:dyDescent="0.2">
      <c r="B18" s="128"/>
      <c r="C18" s="115"/>
      <c r="D18" s="115"/>
      <c r="E18" s="115"/>
      <c r="F18" s="115"/>
      <c r="G18" s="115"/>
      <c r="H18" s="114"/>
      <c r="I18" s="114"/>
    </row>
    <row r="19" spans="1:9" s="10" customFormat="1" x14ac:dyDescent="0.2">
      <c r="A19" s="7"/>
      <c r="B19" s="154" t="s">
        <v>505</v>
      </c>
      <c r="C19" s="151">
        <v>339.70000000000005</v>
      </c>
      <c r="D19" s="151">
        <v>319.59999999999991</v>
      </c>
      <c r="E19" s="151">
        <v>468.59999999999985</v>
      </c>
      <c r="F19" s="151">
        <v>515.10000000000014</v>
      </c>
      <c r="G19" s="151">
        <v>320</v>
      </c>
      <c r="H19" s="114"/>
      <c r="I19" s="115"/>
    </row>
    <row r="20" spans="1:9" s="10" customFormat="1" x14ac:dyDescent="0.2">
      <c r="A20" s="7"/>
      <c r="B20" s="155" t="s">
        <v>504</v>
      </c>
      <c r="C20" s="153">
        <v>319.90000000000003</v>
      </c>
      <c r="D20" s="153">
        <v>289.99999999999989</v>
      </c>
      <c r="E20" s="153">
        <v>438.19999999999987</v>
      </c>
      <c r="F20" s="153">
        <v>444.70000000000016</v>
      </c>
      <c r="G20" s="153">
        <v>247.5</v>
      </c>
      <c r="H20" s="114"/>
      <c r="I20" s="115"/>
    </row>
    <row r="21" spans="1:9" ht="6" customHeight="1" x14ac:dyDescent="0.2">
      <c r="B21" s="128"/>
      <c r="C21" s="116"/>
      <c r="D21" s="116"/>
      <c r="E21" s="116"/>
      <c r="F21" s="116"/>
      <c r="G21" s="116"/>
      <c r="H21" s="114"/>
      <c r="I21" s="114"/>
    </row>
    <row r="22" spans="1:9" x14ac:dyDescent="0.2">
      <c r="B22" s="114" t="s">
        <v>570</v>
      </c>
      <c r="C22" s="116">
        <v>-18.5</v>
      </c>
      <c r="D22" s="116">
        <v>-19.5</v>
      </c>
      <c r="E22" s="116">
        <v>-24.9</v>
      </c>
      <c r="F22" s="116">
        <v>-24.1</v>
      </c>
      <c r="G22" s="116">
        <v>-26</v>
      </c>
      <c r="H22" s="114"/>
      <c r="I22" s="114"/>
    </row>
    <row r="23" spans="1:9" x14ac:dyDescent="0.2">
      <c r="B23" s="126" t="s">
        <v>506</v>
      </c>
      <c r="C23" s="116">
        <v>0.9</v>
      </c>
      <c r="D23" s="116">
        <v>0.5</v>
      </c>
      <c r="E23" s="116">
        <v>1.5</v>
      </c>
      <c r="F23" s="116">
        <v>5.0999999999999996</v>
      </c>
      <c r="G23" s="116">
        <v>14.8</v>
      </c>
      <c r="H23" s="114"/>
      <c r="I23" s="114"/>
    </row>
    <row r="24" spans="1:9" x14ac:dyDescent="0.2">
      <c r="B24" s="143" t="s">
        <v>507</v>
      </c>
      <c r="C24" s="139">
        <v>-17.600000000000001</v>
      </c>
      <c r="D24" s="139">
        <v>-19</v>
      </c>
      <c r="E24" s="139">
        <v>-23.4</v>
      </c>
      <c r="F24" s="139">
        <v>-19</v>
      </c>
      <c r="G24" s="139">
        <v>-11.2</v>
      </c>
      <c r="H24" s="114"/>
      <c r="I24" s="114"/>
    </row>
    <row r="25" spans="1:9" x14ac:dyDescent="0.2">
      <c r="B25" s="126" t="s">
        <v>571</v>
      </c>
      <c r="C25" s="119">
        <v>0</v>
      </c>
      <c r="D25" s="116">
        <v>-1.5</v>
      </c>
      <c r="E25" s="116">
        <v>-3.3</v>
      </c>
      <c r="F25" s="116">
        <v>-1.7</v>
      </c>
      <c r="G25" s="119">
        <v>0</v>
      </c>
      <c r="H25" s="114"/>
      <c r="I25" s="114"/>
    </row>
    <row r="26" spans="1:9" x14ac:dyDescent="0.2">
      <c r="B26" s="143" t="s">
        <v>572</v>
      </c>
      <c r="C26" s="139">
        <v>-17.600000000000001</v>
      </c>
      <c r="D26" s="139">
        <v>-20.5</v>
      </c>
      <c r="E26" s="139">
        <v>-26.7</v>
      </c>
      <c r="F26" s="139">
        <v>-20.7</v>
      </c>
      <c r="G26" s="139">
        <v>-11.2</v>
      </c>
      <c r="H26" s="114"/>
      <c r="I26" s="114"/>
    </row>
    <row r="27" spans="1:9" s="10" customFormat="1" ht="6" customHeight="1" x14ac:dyDescent="0.2">
      <c r="A27" s="7"/>
      <c r="B27" s="126"/>
      <c r="C27" s="116"/>
      <c r="D27" s="116"/>
      <c r="E27" s="116"/>
      <c r="F27" s="116"/>
      <c r="G27" s="116"/>
      <c r="H27" s="114"/>
      <c r="I27" s="115"/>
    </row>
    <row r="28" spans="1:9" x14ac:dyDescent="0.2">
      <c r="B28" s="114" t="s">
        <v>567</v>
      </c>
      <c r="C28" s="119">
        <v>0</v>
      </c>
      <c r="D28" s="119">
        <v>0</v>
      </c>
      <c r="E28" s="119">
        <v>0</v>
      </c>
      <c r="F28" s="119">
        <v>356</v>
      </c>
      <c r="G28" s="119">
        <v>0</v>
      </c>
      <c r="H28" s="114"/>
      <c r="I28" s="114"/>
    </row>
    <row r="29" spans="1:9" s="10" customFormat="1" ht="6" customHeight="1" x14ac:dyDescent="0.2">
      <c r="A29" s="7"/>
      <c r="B29" s="114"/>
      <c r="C29" s="116"/>
      <c r="D29" s="116"/>
      <c r="E29" s="116"/>
      <c r="F29" s="116"/>
      <c r="G29" s="116"/>
      <c r="H29" s="114"/>
      <c r="I29" s="115"/>
    </row>
    <row r="30" spans="1:9" x14ac:dyDescent="0.2">
      <c r="B30" s="154" t="s">
        <v>523</v>
      </c>
      <c r="C30" s="151">
        <v>322.10000000000002</v>
      </c>
      <c r="D30" s="151">
        <v>300.59999999999991</v>
      </c>
      <c r="E30" s="151">
        <v>445.19999999999987</v>
      </c>
      <c r="F30" s="151">
        <v>496.10000000000014</v>
      </c>
      <c r="G30" s="151">
        <v>308.8</v>
      </c>
      <c r="H30" s="114"/>
      <c r="I30" s="114"/>
    </row>
    <row r="31" spans="1:9" x14ac:dyDescent="0.2">
      <c r="B31" s="155" t="s">
        <v>524</v>
      </c>
      <c r="C31" s="153">
        <v>302.3</v>
      </c>
      <c r="D31" s="153">
        <v>269.49999999999989</v>
      </c>
      <c r="E31" s="153">
        <v>411.49999999999989</v>
      </c>
      <c r="F31" s="153">
        <v>780.00000000000023</v>
      </c>
      <c r="G31" s="153">
        <v>236.3</v>
      </c>
      <c r="H31" s="117"/>
      <c r="I31" s="114"/>
    </row>
    <row r="32" spans="1:9" ht="6" customHeight="1" x14ac:dyDescent="0.2">
      <c r="B32" s="126"/>
      <c r="C32" s="116"/>
      <c r="D32" s="116"/>
      <c r="E32" s="116"/>
      <c r="F32" s="116"/>
      <c r="G32" s="116"/>
      <c r="H32" s="117"/>
      <c r="I32" s="114"/>
    </row>
    <row r="33" spans="1:9" x14ac:dyDescent="0.2">
      <c r="B33" s="126" t="s">
        <v>508</v>
      </c>
      <c r="C33" s="116">
        <v>-82.4</v>
      </c>
      <c r="D33" s="116">
        <v>-72.400000000000006</v>
      </c>
      <c r="E33" s="116">
        <v>-94.4</v>
      </c>
      <c r="F33" s="116">
        <v>-112.9</v>
      </c>
      <c r="G33" s="116">
        <v>-73.7</v>
      </c>
      <c r="H33" s="114"/>
      <c r="I33" s="114"/>
    </row>
    <row r="34" spans="1:9" x14ac:dyDescent="0.2">
      <c r="B34" s="129" t="s">
        <v>511</v>
      </c>
      <c r="C34" s="113">
        <v>0.25582117354858741</v>
      </c>
      <c r="D34" s="113">
        <v>0.24085163007318705</v>
      </c>
      <c r="E34" s="113">
        <v>0.21203953279424984</v>
      </c>
      <c r="F34" s="113">
        <v>0.227575085668212</v>
      </c>
      <c r="G34" s="113">
        <v>0.23866580310880828</v>
      </c>
      <c r="H34" s="114"/>
      <c r="I34" s="114"/>
    </row>
    <row r="35" spans="1:9" x14ac:dyDescent="0.2">
      <c r="B35" s="114" t="s">
        <v>509</v>
      </c>
      <c r="C35" s="116">
        <v>3.9</v>
      </c>
      <c r="D35" s="116">
        <v>4.5</v>
      </c>
      <c r="E35" s="116">
        <v>5.7</v>
      </c>
      <c r="F35" s="116">
        <v>-13.8</v>
      </c>
      <c r="G35" s="116">
        <v>9.5</v>
      </c>
      <c r="H35" s="114"/>
      <c r="I35" s="114"/>
    </row>
    <row r="36" spans="1:9" s="10" customFormat="1" x14ac:dyDescent="0.2">
      <c r="A36" s="7"/>
      <c r="B36" s="124" t="s">
        <v>510</v>
      </c>
      <c r="C36" s="116">
        <v>-78.5</v>
      </c>
      <c r="D36" s="116">
        <v>-67.900000000000006</v>
      </c>
      <c r="E36" s="116">
        <v>-88.7</v>
      </c>
      <c r="F36" s="116">
        <v>-126.7</v>
      </c>
      <c r="G36" s="116">
        <v>-64.2</v>
      </c>
      <c r="H36" s="114"/>
      <c r="I36" s="115"/>
    </row>
    <row r="37" spans="1:9" s="10" customFormat="1" ht="6" customHeight="1" x14ac:dyDescent="0.2">
      <c r="A37" s="7"/>
      <c r="B37" s="129"/>
      <c r="C37" s="115"/>
      <c r="D37" s="115"/>
      <c r="E37" s="115"/>
      <c r="F37" s="115"/>
      <c r="G37" s="115"/>
      <c r="H37" s="114"/>
      <c r="I37" s="115"/>
    </row>
    <row r="38" spans="1:9" x14ac:dyDescent="0.2">
      <c r="B38" s="154" t="s">
        <v>522</v>
      </c>
      <c r="C38" s="151">
        <v>239.70000000000002</v>
      </c>
      <c r="D38" s="151">
        <v>228.1999999999999</v>
      </c>
      <c r="E38" s="151">
        <v>350.79999999999984</v>
      </c>
      <c r="F38" s="151">
        <v>383.20000000000016</v>
      </c>
      <c r="G38" s="151">
        <v>235.10000000000002</v>
      </c>
      <c r="H38" s="114"/>
      <c r="I38" s="114"/>
    </row>
    <row r="39" spans="1:9" s="10" customFormat="1" x14ac:dyDescent="0.2">
      <c r="A39" s="7"/>
      <c r="B39" s="155" t="s">
        <v>521</v>
      </c>
      <c r="C39" s="153">
        <v>223.8</v>
      </c>
      <c r="D39" s="153">
        <v>201.59999999999988</v>
      </c>
      <c r="E39" s="153">
        <v>322.7999999999999</v>
      </c>
      <c r="F39" s="153">
        <v>653.30000000000018</v>
      </c>
      <c r="G39" s="153">
        <v>172.10000000000002</v>
      </c>
      <c r="H39" s="114"/>
      <c r="I39" s="115"/>
    </row>
    <row r="40" spans="1:9" s="10" customFormat="1" ht="6" customHeight="1" x14ac:dyDescent="0.2">
      <c r="A40" s="7"/>
      <c r="B40" s="126"/>
      <c r="C40" s="115"/>
      <c r="D40" s="115"/>
      <c r="E40" s="115"/>
      <c r="F40" s="115"/>
      <c r="G40" s="115"/>
      <c r="H40" s="114"/>
      <c r="I40" s="115"/>
    </row>
    <row r="41" spans="1:9" x14ac:dyDescent="0.2">
      <c r="B41" s="114" t="s">
        <v>512</v>
      </c>
      <c r="C41" s="116">
        <v>-0.1</v>
      </c>
      <c r="D41" s="119">
        <v>0</v>
      </c>
      <c r="E41" s="116">
        <v>2</v>
      </c>
      <c r="F41" s="116">
        <v>4</v>
      </c>
      <c r="G41" s="116">
        <v>1.1000000000000001</v>
      </c>
      <c r="H41" s="114"/>
      <c r="I41" s="114"/>
    </row>
    <row r="42" spans="1:9" ht="6" customHeight="1" x14ac:dyDescent="0.2">
      <c r="B42" s="114"/>
      <c r="C42" s="115"/>
      <c r="D42" s="115"/>
      <c r="E42" s="115"/>
      <c r="F42" s="115"/>
      <c r="G42" s="115"/>
      <c r="H42" s="114"/>
      <c r="I42" s="114"/>
    </row>
    <row r="43" spans="1:9" x14ac:dyDescent="0.2">
      <c r="B43" s="154" t="s">
        <v>514</v>
      </c>
      <c r="C43" s="156">
        <v>239.8</v>
      </c>
      <c r="D43" s="156">
        <v>228.1999999999999</v>
      </c>
      <c r="E43" s="156">
        <v>348.79999999999984</v>
      </c>
      <c r="F43" s="156">
        <v>379.20000000000016</v>
      </c>
      <c r="G43" s="156">
        <v>234.00000000000003</v>
      </c>
      <c r="H43" s="114"/>
      <c r="I43" s="114"/>
    </row>
    <row r="44" spans="1:9" x14ac:dyDescent="0.2">
      <c r="B44" s="155" t="s">
        <v>513</v>
      </c>
      <c r="C44" s="157">
        <v>223.9</v>
      </c>
      <c r="D44" s="157">
        <v>201.59999999999988</v>
      </c>
      <c r="E44" s="157">
        <v>320.7999999999999</v>
      </c>
      <c r="F44" s="157">
        <v>649.30000000000018</v>
      </c>
      <c r="G44" s="157">
        <v>171.00000000000003</v>
      </c>
      <c r="H44" s="114"/>
      <c r="I44" s="114"/>
    </row>
    <row r="45" spans="1:9" s="10" customFormat="1" ht="6" customHeight="1" x14ac:dyDescent="0.2">
      <c r="A45" s="7"/>
      <c r="B45" s="126"/>
      <c r="C45" s="115"/>
      <c r="D45" s="115"/>
      <c r="E45" s="115"/>
      <c r="F45" s="115"/>
      <c r="G45" s="115"/>
      <c r="H45" s="114"/>
      <c r="I45" s="115"/>
    </row>
    <row r="46" spans="1:9" x14ac:dyDescent="0.2">
      <c r="B46" s="127" t="s">
        <v>530</v>
      </c>
      <c r="C46" s="130">
        <v>129.6</v>
      </c>
      <c r="D46" s="130">
        <v>130</v>
      </c>
      <c r="E46" s="130">
        <v>139.5</v>
      </c>
      <c r="F46" s="130">
        <v>139.4</v>
      </c>
      <c r="G46" s="130">
        <v>139.6</v>
      </c>
      <c r="H46" s="114"/>
      <c r="I46" s="114"/>
    </row>
    <row r="47" spans="1:9" x14ac:dyDescent="0.2">
      <c r="B47" s="114" t="s">
        <v>532</v>
      </c>
      <c r="C47" s="130">
        <v>0.3</v>
      </c>
      <c r="D47" s="130">
        <v>0.2</v>
      </c>
      <c r="E47" s="130">
        <v>0.3</v>
      </c>
      <c r="F47" s="130">
        <v>0.3</v>
      </c>
      <c r="G47" s="130">
        <v>0.2</v>
      </c>
      <c r="H47" s="114"/>
      <c r="I47" s="114"/>
    </row>
    <row r="48" spans="1:9" x14ac:dyDescent="0.2">
      <c r="B48" s="124" t="s">
        <v>531</v>
      </c>
      <c r="C48" s="130">
        <v>129.9</v>
      </c>
      <c r="D48" s="130">
        <v>130.19999999999999</v>
      </c>
      <c r="E48" s="130">
        <v>139.80000000000001</v>
      </c>
      <c r="F48" s="130">
        <v>139.70000000000002</v>
      </c>
      <c r="G48" s="130">
        <v>139.79999999999998</v>
      </c>
      <c r="H48" s="114"/>
      <c r="I48" s="114"/>
    </row>
    <row r="49" spans="1:9" ht="6" customHeight="1" x14ac:dyDescent="0.2">
      <c r="B49" s="114"/>
      <c r="C49" s="115"/>
      <c r="D49" s="115"/>
      <c r="E49" s="115"/>
      <c r="F49" s="115"/>
      <c r="G49" s="115"/>
      <c r="H49" s="114"/>
      <c r="I49" s="114"/>
    </row>
    <row r="50" spans="1:9" s="10" customFormat="1" x14ac:dyDescent="0.2">
      <c r="A50" s="7"/>
      <c r="B50" s="150" t="s">
        <v>516</v>
      </c>
      <c r="C50" s="156">
        <v>185</v>
      </c>
      <c r="D50" s="156">
        <v>175.5</v>
      </c>
      <c r="E50" s="156">
        <v>250</v>
      </c>
      <c r="F50" s="156">
        <v>272</v>
      </c>
      <c r="G50" s="156">
        <v>167.6</v>
      </c>
      <c r="H50" s="114"/>
      <c r="I50" s="115"/>
    </row>
    <row r="51" spans="1:9" x14ac:dyDescent="0.2">
      <c r="B51" s="152" t="s">
        <v>515</v>
      </c>
      <c r="C51" s="157">
        <v>172.8</v>
      </c>
      <c r="D51" s="157">
        <v>155.1</v>
      </c>
      <c r="E51" s="157">
        <v>230</v>
      </c>
      <c r="F51" s="157">
        <v>465.8</v>
      </c>
      <c r="G51" s="157">
        <v>122.5</v>
      </c>
      <c r="H51" s="114"/>
      <c r="I51" s="114"/>
    </row>
    <row r="52" spans="1:9" s="10" customFormat="1" ht="6" customHeight="1" x14ac:dyDescent="0.2">
      <c r="A52" s="7"/>
      <c r="B52" s="114"/>
      <c r="C52" s="130"/>
      <c r="D52" s="130"/>
      <c r="E52" s="130"/>
      <c r="F52" s="130"/>
      <c r="G52" s="130"/>
      <c r="H52" s="114"/>
      <c r="I52" s="115"/>
    </row>
    <row r="53" spans="1:9" x14ac:dyDescent="0.2">
      <c r="B53" s="150" t="s">
        <v>518</v>
      </c>
      <c r="C53" s="156">
        <v>184.6</v>
      </c>
      <c r="D53" s="156">
        <v>175.3</v>
      </c>
      <c r="E53" s="156">
        <v>249.5</v>
      </c>
      <c r="F53" s="156">
        <v>271.39999999999998</v>
      </c>
      <c r="G53" s="156">
        <v>167.4</v>
      </c>
      <c r="H53" s="114"/>
      <c r="I53" s="114"/>
    </row>
    <row r="54" spans="1:9" x14ac:dyDescent="0.2">
      <c r="B54" s="152" t="s">
        <v>517</v>
      </c>
      <c r="C54" s="157">
        <v>172.4</v>
      </c>
      <c r="D54" s="157">
        <v>154.80000000000001</v>
      </c>
      <c r="E54" s="157">
        <v>229.5</v>
      </c>
      <c r="F54" s="157">
        <v>464.8</v>
      </c>
      <c r="G54" s="157">
        <v>122.3</v>
      </c>
      <c r="H54" s="114"/>
      <c r="I54" s="114"/>
    </row>
    <row r="55" spans="1:9" s="10" customFormat="1" x14ac:dyDescent="0.2">
      <c r="A55" s="7"/>
      <c r="B55" s="131"/>
      <c r="C55" s="115"/>
      <c r="D55" s="115"/>
      <c r="E55" s="115"/>
      <c r="F55" s="116"/>
      <c r="G55" s="116"/>
      <c r="H55" s="114"/>
      <c r="I55" s="115"/>
    </row>
    <row r="56" spans="1:9" ht="13.15" customHeight="1" x14ac:dyDescent="0.2">
      <c r="B56" s="202" t="s">
        <v>574</v>
      </c>
      <c r="C56" s="202"/>
      <c r="D56" s="202"/>
      <c r="E56" s="202"/>
      <c r="F56" s="202"/>
      <c r="G56" s="202"/>
      <c r="H56" s="114"/>
      <c r="I56" s="114"/>
    </row>
    <row r="57" spans="1:9" s="10" customFormat="1" x14ac:dyDescent="0.2">
      <c r="A57" s="7"/>
      <c r="B57" s="202"/>
      <c r="C57" s="202"/>
      <c r="D57" s="202"/>
      <c r="E57" s="202"/>
      <c r="F57" s="202"/>
      <c r="G57" s="202"/>
      <c r="H57" s="114"/>
      <c r="I57" s="115"/>
    </row>
    <row r="58" spans="1:9" x14ac:dyDescent="0.2">
      <c r="B58" s="181"/>
      <c r="C58" s="181"/>
      <c r="D58" s="181"/>
      <c r="E58" s="181"/>
      <c r="F58" s="181"/>
      <c r="G58" s="181"/>
      <c r="H58" s="114"/>
      <c r="I58" s="114"/>
    </row>
    <row r="59" spans="1:9" x14ac:dyDescent="0.2">
      <c r="B59" s="181"/>
      <c r="C59" s="181"/>
      <c r="D59" s="181"/>
      <c r="E59" s="181"/>
      <c r="F59" s="181"/>
      <c r="G59" s="181"/>
      <c r="H59" s="114"/>
      <c r="I59" s="114"/>
    </row>
    <row r="60" spans="1:9" x14ac:dyDescent="0.2">
      <c r="B60" s="114"/>
      <c r="C60" s="115"/>
      <c r="D60" s="115"/>
      <c r="E60" s="115"/>
      <c r="F60" s="115"/>
      <c r="G60" s="115"/>
      <c r="H60" s="114"/>
      <c r="I60" s="114"/>
    </row>
    <row r="61" spans="1:9" s="10" customFormat="1" x14ac:dyDescent="0.2">
      <c r="A61" s="7"/>
      <c r="B61" s="131"/>
      <c r="C61" s="115"/>
      <c r="D61" s="115"/>
      <c r="E61" s="115"/>
      <c r="F61" s="115"/>
      <c r="G61" s="115"/>
      <c r="H61" s="114"/>
      <c r="I61" s="115"/>
    </row>
    <row r="66" spans="1:8" s="10" customFormat="1" x14ac:dyDescent="0.2">
      <c r="A66" s="7"/>
      <c r="B66" s="146"/>
      <c r="H66" s="7"/>
    </row>
  </sheetData>
  <sheetProtection algorithmName="SHA-512" hashValue="RgDs9IZWwV0g5XuTblHW8XHWymDTKFcji93jPeEHP0fj2HWU7UPgU64mo8BBedXnUO1idLsidVIfc4aZbHp/yw==" saltValue="wh7xyivvf3xEZb3SyG+Dsw==" spinCount="100000" sheet="1" objects="1" scenarios="1"/>
  <mergeCells count="7">
    <mergeCell ref="B56:G57"/>
    <mergeCell ref="G1:G2"/>
    <mergeCell ref="A1:B2"/>
    <mergeCell ref="C1:C2"/>
    <mergeCell ref="D1:D2"/>
    <mergeCell ref="E1:E2"/>
    <mergeCell ref="F1:F2"/>
  </mergeCells>
  <pageMargins left="0.7" right="0.7" top="0.75" bottom="0.75" header="0.3" footer="0.3"/>
  <pageSetup paperSize="9" scale="85" orientation="portrait" r:id="rId1"/>
  <colBreaks count="1" manualBreakCount="1">
    <brk id="7" max="1048575" man="1"/>
  </colBreaks>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A09A-AB01-4A79-8B33-1C000AF1EF8A}">
  <sheetPr>
    <tabColor rgb="FF002060"/>
  </sheetPr>
  <dimension ref="A1:I55"/>
  <sheetViews>
    <sheetView showGridLines="0" zoomScaleNormal="100" workbookViewId="0">
      <pane ySplit="2" topLeftCell="A3" activePane="bottomLeft" state="frozen"/>
      <selection pane="bottomLeft" activeCell="L20" sqref="L20"/>
    </sheetView>
  </sheetViews>
  <sheetFormatPr defaultColWidth="8.75" defaultRowHeight="12.75" x14ac:dyDescent="0.2"/>
  <cols>
    <col min="1" max="1" width="0.875" style="7" customWidth="1"/>
    <col min="2" max="2" width="50" style="7" customWidth="1"/>
    <col min="3" max="7" width="8.75" style="10"/>
    <col min="8" max="16384" width="8.75" style="7"/>
  </cols>
  <sheetData>
    <row r="1" spans="1:9" ht="13.15" customHeight="1" x14ac:dyDescent="0.2">
      <c r="A1" s="201" t="s">
        <v>546</v>
      </c>
      <c r="B1" s="201"/>
      <c r="C1" s="200">
        <v>2019</v>
      </c>
      <c r="D1" s="200">
        <v>2020</v>
      </c>
      <c r="E1" s="200">
        <v>2021</v>
      </c>
      <c r="F1" s="200">
        <v>2022</v>
      </c>
      <c r="G1" s="200">
        <v>2023</v>
      </c>
      <c r="H1" s="9"/>
    </row>
    <row r="2" spans="1:9" ht="13.9" customHeight="1" x14ac:dyDescent="0.2">
      <c r="A2" s="201"/>
      <c r="B2" s="201"/>
      <c r="C2" s="200"/>
      <c r="D2" s="200"/>
      <c r="E2" s="200"/>
      <c r="F2" s="200"/>
      <c r="G2" s="200"/>
      <c r="H2" s="9"/>
    </row>
    <row r="3" spans="1:9" x14ac:dyDescent="0.2">
      <c r="B3" s="114"/>
      <c r="C3" s="115"/>
      <c r="D3" s="115"/>
      <c r="E3" s="115"/>
      <c r="F3" s="115"/>
      <c r="G3" s="115"/>
      <c r="H3" s="114"/>
      <c r="I3" s="114"/>
    </row>
    <row r="4" spans="1:9" x14ac:dyDescent="0.2">
      <c r="B4" s="141" t="s">
        <v>472</v>
      </c>
      <c r="C4" s="137"/>
      <c r="D4" s="137"/>
      <c r="E4" s="137"/>
      <c r="F4" s="137"/>
      <c r="G4" s="137"/>
      <c r="H4" s="114"/>
      <c r="I4" s="114"/>
    </row>
    <row r="5" spans="1:9" x14ac:dyDescent="0.2">
      <c r="B5" s="114" t="s">
        <v>533</v>
      </c>
      <c r="C5" s="116">
        <v>319.89999999999998</v>
      </c>
      <c r="D5" s="116">
        <v>290</v>
      </c>
      <c r="E5" s="116">
        <v>438.2</v>
      </c>
      <c r="F5" s="116">
        <v>444.7</v>
      </c>
      <c r="G5" s="116">
        <v>247.5</v>
      </c>
      <c r="H5" s="114"/>
      <c r="I5" s="114"/>
    </row>
    <row r="6" spans="1:9" x14ac:dyDescent="0.2">
      <c r="B6" s="128" t="s">
        <v>498</v>
      </c>
      <c r="C6" s="116">
        <v>66.400000000000006</v>
      </c>
      <c r="D6" s="116">
        <v>81.8</v>
      </c>
      <c r="E6" s="116">
        <v>113.3</v>
      </c>
      <c r="F6" s="116">
        <v>120.7</v>
      </c>
      <c r="G6" s="116">
        <v>126.2</v>
      </c>
      <c r="H6" s="114"/>
      <c r="I6" s="114"/>
    </row>
    <row r="7" spans="1:9" x14ac:dyDescent="0.2">
      <c r="B7" s="128" t="s">
        <v>478</v>
      </c>
      <c r="C7" s="119">
        <v>0</v>
      </c>
      <c r="D7" s="119">
        <v>0</v>
      </c>
      <c r="E7" s="116">
        <v>-6.2</v>
      </c>
      <c r="F7" s="116">
        <v>-6.1</v>
      </c>
      <c r="G7" s="119">
        <v>0</v>
      </c>
      <c r="H7" s="114"/>
      <c r="I7" s="114"/>
    </row>
    <row r="8" spans="1:9" x14ac:dyDescent="0.2">
      <c r="B8" s="128" t="s">
        <v>534</v>
      </c>
      <c r="C8" s="116">
        <v>1.4</v>
      </c>
      <c r="D8" s="116">
        <v>1.4</v>
      </c>
      <c r="E8" s="116">
        <v>1.1000000000000001</v>
      </c>
      <c r="F8" s="116">
        <v>42.2</v>
      </c>
      <c r="G8" s="116">
        <v>22</v>
      </c>
      <c r="H8" s="114"/>
      <c r="I8" s="114"/>
    </row>
    <row r="9" spans="1:9" x14ac:dyDescent="0.2">
      <c r="B9" s="128" t="s">
        <v>539</v>
      </c>
      <c r="C9" s="119">
        <v>0</v>
      </c>
      <c r="D9" s="119">
        <v>0</v>
      </c>
      <c r="E9" s="119">
        <v>0</v>
      </c>
      <c r="F9" s="119">
        <v>0</v>
      </c>
      <c r="G9" s="116">
        <v>1.5</v>
      </c>
      <c r="H9" s="114"/>
      <c r="I9" s="114"/>
    </row>
    <row r="10" spans="1:9" x14ac:dyDescent="0.2">
      <c r="B10" s="128" t="s">
        <v>540</v>
      </c>
      <c r="C10" s="119">
        <v>0</v>
      </c>
      <c r="D10" s="119">
        <v>0</v>
      </c>
      <c r="E10" s="119">
        <v>0</v>
      </c>
      <c r="F10" s="119">
        <v>0</v>
      </c>
      <c r="G10" s="116">
        <v>4.5999999999999996</v>
      </c>
      <c r="H10" s="114"/>
      <c r="I10" s="114"/>
    </row>
    <row r="11" spans="1:9" x14ac:dyDescent="0.2">
      <c r="B11" s="128" t="s">
        <v>541</v>
      </c>
      <c r="C11" s="116">
        <v>-3.8</v>
      </c>
      <c r="D11" s="119">
        <v>0</v>
      </c>
      <c r="E11" s="116">
        <v>5.8</v>
      </c>
      <c r="F11" s="116">
        <v>0.2</v>
      </c>
      <c r="G11" s="116">
        <v>0.2</v>
      </c>
      <c r="H11" s="114"/>
      <c r="I11" s="114"/>
    </row>
    <row r="12" spans="1:9" x14ac:dyDescent="0.2">
      <c r="B12" s="128" t="s">
        <v>475</v>
      </c>
      <c r="C12" s="116">
        <v>10.5</v>
      </c>
      <c r="D12" s="116">
        <v>4.2</v>
      </c>
      <c r="E12" s="116">
        <v>1.6</v>
      </c>
      <c r="F12" s="116">
        <v>1.6</v>
      </c>
      <c r="G12" s="116">
        <v>5.6</v>
      </c>
      <c r="H12" s="114"/>
      <c r="I12" s="114"/>
    </row>
    <row r="13" spans="1:9" x14ac:dyDescent="0.2">
      <c r="B13" s="128" t="s">
        <v>536</v>
      </c>
      <c r="C13" s="116">
        <v>-5.2</v>
      </c>
      <c r="D13" s="116">
        <v>4.0999999999999996</v>
      </c>
      <c r="E13" s="116">
        <v>29.1</v>
      </c>
      <c r="F13" s="116">
        <v>-11</v>
      </c>
      <c r="G13" s="116">
        <v>-4.2</v>
      </c>
      <c r="H13" s="114"/>
      <c r="I13" s="114"/>
    </row>
    <row r="14" spans="1:9" x14ac:dyDescent="0.2">
      <c r="B14" s="128" t="s">
        <v>474</v>
      </c>
      <c r="C14" s="116">
        <v>1.6</v>
      </c>
      <c r="D14" s="116">
        <v>7.7</v>
      </c>
      <c r="E14" s="119">
        <v>0</v>
      </c>
      <c r="F14" s="116">
        <v>4.5</v>
      </c>
      <c r="G14" s="116">
        <v>-4.4000000000000004</v>
      </c>
      <c r="H14" s="114"/>
      <c r="I14" s="114"/>
    </row>
    <row r="15" spans="1:9" x14ac:dyDescent="0.2">
      <c r="B15" s="128" t="s">
        <v>542</v>
      </c>
      <c r="C15" s="119">
        <v>0</v>
      </c>
      <c r="D15" s="119">
        <v>0</v>
      </c>
      <c r="E15" s="119">
        <v>0</v>
      </c>
      <c r="F15" s="119">
        <v>0</v>
      </c>
      <c r="G15" s="116">
        <v>6.3</v>
      </c>
      <c r="H15" s="114"/>
      <c r="I15" s="114"/>
    </row>
    <row r="16" spans="1:9" x14ac:dyDescent="0.2">
      <c r="B16" s="128" t="s">
        <v>476</v>
      </c>
      <c r="C16" s="116">
        <v>0.8</v>
      </c>
      <c r="D16" s="116">
        <v>1.1000000000000001</v>
      </c>
      <c r="E16" s="116">
        <v>0.7</v>
      </c>
      <c r="F16" s="119">
        <v>0</v>
      </c>
      <c r="G16" s="119">
        <v>0</v>
      </c>
      <c r="H16" s="114"/>
      <c r="I16" s="114"/>
    </row>
    <row r="17" spans="1:9" x14ac:dyDescent="0.2">
      <c r="B17" s="128" t="s">
        <v>477</v>
      </c>
      <c r="C17" s="116">
        <v>-4</v>
      </c>
      <c r="D17" s="116">
        <v>-7.8</v>
      </c>
      <c r="E17" s="116">
        <v>-2.1</v>
      </c>
      <c r="F17" s="116">
        <v>-0.8</v>
      </c>
      <c r="G17" s="116">
        <v>-3.4</v>
      </c>
      <c r="H17" s="114"/>
      <c r="I17" s="114"/>
    </row>
    <row r="18" spans="1:9" x14ac:dyDescent="0.2">
      <c r="B18" s="114" t="s">
        <v>479</v>
      </c>
      <c r="C18" s="116">
        <v>12.2</v>
      </c>
      <c r="D18" s="116">
        <v>-7</v>
      </c>
      <c r="E18" s="116">
        <v>-140.9</v>
      </c>
      <c r="F18" s="116">
        <v>-98.1</v>
      </c>
      <c r="G18" s="116">
        <v>117.8</v>
      </c>
      <c r="H18" s="114"/>
      <c r="I18" s="114"/>
    </row>
    <row r="19" spans="1:9" s="10" customFormat="1" x14ac:dyDescent="0.2">
      <c r="A19" s="7"/>
      <c r="B19" s="114" t="s">
        <v>480</v>
      </c>
      <c r="C19" s="116">
        <v>8.3000000000000007</v>
      </c>
      <c r="D19" s="116">
        <v>-15.6</v>
      </c>
      <c r="E19" s="116">
        <v>-53.2</v>
      </c>
      <c r="F19" s="116">
        <v>-43.3</v>
      </c>
      <c r="G19" s="116">
        <v>-19</v>
      </c>
      <c r="H19" s="114"/>
      <c r="I19" s="114"/>
    </row>
    <row r="20" spans="1:9" s="10" customFormat="1" x14ac:dyDescent="0.2">
      <c r="A20" s="7"/>
      <c r="B20" s="114" t="s">
        <v>481</v>
      </c>
      <c r="C20" s="116">
        <v>-18.899999999999999</v>
      </c>
      <c r="D20" s="116">
        <v>15.3</v>
      </c>
      <c r="E20" s="116">
        <v>91.6</v>
      </c>
      <c r="F20" s="116">
        <v>7.6</v>
      </c>
      <c r="G20" s="116">
        <v>-69.7</v>
      </c>
      <c r="H20" s="114"/>
      <c r="I20" s="115"/>
    </row>
    <row r="21" spans="1:9" x14ac:dyDescent="0.2">
      <c r="B21" s="142" t="s">
        <v>535</v>
      </c>
      <c r="C21" s="136">
        <v>389.2</v>
      </c>
      <c r="D21" s="136">
        <v>375.2</v>
      </c>
      <c r="E21" s="136">
        <v>479</v>
      </c>
      <c r="F21" s="136">
        <v>462.2000000000001</v>
      </c>
      <c r="G21" s="136">
        <v>431.00000000000006</v>
      </c>
      <c r="H21" s="114"/>
      <c r="I21" s="114"/>
    </row>
    <row r="22" spans="1:9" x14ac:dyDescent="0.2">
      <c r="B22" s="114" t="s">
        <v>482</v>
      </c>
      <c r="C22" s="116">
        <v>-17</v>
      </c>
      <c r="D22" s="116">
        <v>-17.5</v>
      </c>
      <c r="E22" s="116">
        <v>-19.8</v>
      </c>
      <c r="F22" s="116">
        <v>-23.2</v>
      </c>
      <c r="G22" s="116">
        <v>-24.2</v>
      </c>
      <c r="H22" s="114"/>
      <c r="I22" s="114"/>
    </row>
    <row r="23" spans="1:9" x14ac:dyDescent="0.2">
      <c r="B23" s="114" t="s">
        <v>483</v>
      </c>
      <c r="C23" s="116">
        <v>-68.3</v>
      </c>
      <c r="D23" s="116">
        <v>-70.7</v>
      </c>
      <c r="E23" s="116">
        <v>-111.5</v>
      </c>
      <c r="F23" s="116">
        <v>-130.80000000000001</v>
      </c>
      <c r="G23" s="116">
        <v>-69.3</v>
      </c>
      <c r="H23" s="114"/>
      <c r="I23" s="114"/>
    </row>
    <row r="24" spans="1:9" x14ac:dyDescent="0.2">
      <c r="B24" s="142" t="s">
        <v>484</v>
      </c>
      <c r="C24" s="136">
        <v>303.89999999999998</v>
      </c>
      <c r="D24" s="136">
        <v>287</v>
      </c>
      <c r="E24" s="136">
        <v>347.7</v>
      </c>
      <c r="F24" s="136">
        <v>308.2000000000001</v>
      </c>
      <c r="G24" s="136">
        <v>337.50000000000006</v>
      </c>
      <c r="H24" s="114"/>
      <c r="I24" s="114"/>
    </row>
    <row r="25" spans="1:9" ht="5.45" customHeight="1" x14ac:dyDescent="0.2">
      <c r="B25" s="114"/>
      <c r="C25" s="115"/>
      <c r="D25" s="115"/>
      <c r="E25" s="115"/>
      <c r="F25" s="115"/>
      <c r="G25" s="115"/>
      <c r="H25" s="114"/>
      <c r="I25" s="114"/>
    </row>
    <row r="26" spans="1:9" x14ac:dyDescent="0.2">
      <c r="B26" s="149" t="s">
        <v>485</v>
      </c>
      <c r="C26" s="137"/>
      <c r="D26" s="137"/>
      <c r="E26" s="137"/>
      <c r="F26" s="137"/>
      <c r="G26" s="137"/>
      <c r="H26" s="114"/>
      <c r="I26" s="114"/>
    </row>
    <row r="27" spans="1:9" s="10" customFormat="1" x14ac:dyDescent="0.2">
      <c r="A27" s="7"/>
      <c r="B27" s="126" t="s">
        <v>497</v>
      </c>
      <c r="C27" s="116">
        <v>-5</v>
      </c>
      <c r="D27" s="116">
        <v>-869.7</v>
      </c>
      <c r="E27" s="116">
        <v>-58.099999999999994</v>
      </c>
      <c r="F27" s="116">
        <v>565.29999999999995</v>
      </c>
      <c r="G27" s="116">
        <v>-242.4</v>
      </c>
      <c r="H27" s="114"/>
      <c r="I27" s="114"/>
    </row>
    <row r="28" spans="1:9" x14ac:dyDescent="0.2">
      <c r="B28" s="126" t="s">
        <v>538</v>
      </c>
      <c r="C28" s="116">
        <v>-111</v>
      </c>
      <c r="D28" s="116">
        <v>-121.2</v>
      </c>
      <c r="E28" s="116">
        <v>-158.69999999999999</v>
      </c>
      <c r="F28" s="116">
        <v>-146.29999999999998</v>
      </c>
      <c r="G28" s="116">
        <v>-178.1</v>
      </c>
      <c r="H28" s="114"/>
      <c r="I28" s="115"/>
    </row>
    <row r="29" spans="1:9" s="10" customFormat="1" x14ac:dyDescent="0.2">
      <c r="A29" s="7"/>
      <c r="B29" s="126" t="s">
        <v>486</v>
      </c>
      <c r="C29" s="116">
        <v>4.2</v>
      </c>
      <c r="D29" s="116">
        <v>0.2</v>
      </c>
      <c r="E29" s="116">
        <v>0.2</v>
      </c>
      <c r="F29" s="116">
        <v>1.7</v>
      </c>
      <c r="G29" s="116">
        <v>4</v>
      </c>
      <c r="H29" s="114"/>
      <c r="I29" s="115"/>
    </row>
    <row r="30" spans="1:9" x14ac:dyDescent="0.2">
      <c r="B30" s="126" t="s">
        <v>487</v>
      </c>
      <c r="C30" s="116">
        <v>-1.1000000000000001</v>
      </c>
      <c r="D30" s="116">
        <v>-1.7</v>
      </c>
      <c r="E30" s="116">
        <v>-1.1000000000000001</v>
      </c>
      <c r="F30" s="116">
        <v>-1.2</v>
      </c>
      <c r="G30" s="116">
        <v>-1.6</v>
      </c>
      <c r="H30" s="114"/>
      <c r="I30" s="114"/>
    </row>
    <row r="31" spans="1:9" x14ac:dyDescent="0.2">
      <c r="B31" s="114" t="s">
        <v>488</v>
      </c>
      <c r="C31" s="116">
        <v>0.9</v>
      </c>
      <c r="D31" s="116">
        <v>0.5</v>
      </c>
      <c r="E31" s="116">
        <v>1.5</v>
      </c>
      <c r="F31" s="116">
        <v>5.0999999999999996</v>
      </c>
      <c r="G31" s="116">
        <v>8.3000000000000007</v>
      </c>
      <c r="H31" s="114"/>
      <c r="I31" s="114"/>
    </row>
    <row r="32" spans="1:9" x14ac:dyDescent="0.2">
      <c r="B32" s="143" t="s">
        <v>489</v>
      </c>
      <c r="C32" s="136">
        <v>-111.99999999999999</v>
      </c>
      <c r="D32" s="136">
        <v>-991.90000000000009</v>
      </c>
      <c r="E32" s="136">
        <v>-216.2</v>
      </c>
      <c r="F32" s="136">
        <v>424.6</v>
      </c>
      <c r="G32" s="136">
        <v>-409.8</v>
      </c>
      <c r="H32" s="114"/>
      <c r="I32" s="114"/>
    </row>
    <row r="33" spans="1:9" ht="5.45" customHeight="1" x14ac:dyDescent="0.2">
      <c r="B33" s="127"/>
      <c r="C33" s="116"/>
      <c r="D33" s="116"/>
      <c r="E33" s="116"/>
      <c r="F33" s="116"/>
      <c r="G33" s="116"/>
      <c r="H33" s="114"/>
      <c r="I33" s="114"/>
    </row>
    <row r="34" spans="1:9" x14ac:dyDescent="0.2">
      <c r="B34" s="149" t="s">
        <v>490</v>
      </c>
      <c r="C34" s="140"/>
      <c r="D34" s="140"/>
      <c r="E34" s="140"/>
      <c r="F34" s="140"/>
      <c r="G34" s="140"/>
      <c r="H34" s="114"/>
      <c r="I34" s="115"/>
    </row>
    <row r="35" spans="1:9" x14ac:dyDescent="0.2">
      <c r="B35" s="126" t="s">
        <v>495</v>
      </c>
      <c r="C35" s="116">
        <v>115.39999999999998</v>
      </c>
      <c r="D35" s="116">
        <v>237.29999999999998</v>
      </c>
      <c r="E35" s="116">
        <v>37.599999999999966</v>
      </c>
      <c r="F35" s="116">
        <v>-381.79999999999995</v>
      </c>
      <c r="G35" s="116">
        <v>125.1</v>
      </c>
      <c r="H35" s="114"/>
      <c r="I35" s="115"/>
    </row>
    <row r="36" spans="1:9" s="10" customFormat="1" x14ac:dyDescent="0.2">
      <c r="A36" s="7"/>
      <c r="B36" s="114" t="s">
        <v>491</v>
      </c>
      <c r="C36" s="116">
        <v>-8.8000000000000007</v>
      </c>
      <c r="D36" s="116">
        <v>-7.6</v>
      </c>
      <c r="E36" s="116">
        <v>-14.4</v>
      </c>
      <c r="F36" s="116">
        <v>-17.399999999999999</v>
      </c>
      <c r="G36" s="116">
        <v>-17</v>
      </c>
      <c r="H36" s="114"/>
      <c r="I36" s="115"/>
    </row>
    <row r="37" spans="1:9" s="10" customFormat="1" x14ac:dyDescent="0.2">
      <c r="A37" s="7"/>
      <c r="B37" s="126" t="s">
        <v>492</v>
      </c>
      <c r="C37" s="119">
        <v>0</v>
      </c>
      <c r="D37" s="116">
        <v>615.5</v>
      </c>
      <c r="E37" s="119">
        <v>0</v>
      </c>
      <c r="F37" s="119">
        <v>0</v>
      </c>
      <c r="G37" s="119">
        <v>0</v>
      </c>
      <c r="H37" s="114"/>
      <c r="I37" s="115"/>
    </row>
    <row r="38" spans="1:9" x14ac:dyDescent="0.2">
      <c r="B38" s="114" t="s">
        <v>537</v>
      </c>
      <c r="C38" s="116">
        <v>-266.89999999999998</v>
      </c>
      <c r="D38" s="116">
        <v>-115.9</v>
      </c>
      <c r="E38" s="116">
        <v>-132.69999999999999</v>
      </c>
      <c r="F38" s="116">
        <v>-144.4</v>
      </c>
      <c r="G38" s="116">
        <v>-150.69999999999999</v>
      </c>
      <c r="H38" s="114"/>
      <c r="I38" s="115"/>
    </row>
    <row r="39" spans="1:9" s="10" customFormat="1" x14ac:dyDescent="0.2">
      <c r="A39" s="7"/>
      <c r="B39" s="114" t="s">
        <v>496</v>
      </c>
      <c r="C39" s="116">
        <v>-4.3</v>
      </c>
      <c r="D39" s="116">
        <v>-6.9</v>
      </c>
      <c r="E39" s="116">
        <v>-3.0999999999999996</v>
      </c>
      <c r="F39" s="116">
        <v>-8.6999999999999993</v>
      </c>
      <c r="G39" s="116">
        <v>-9.8000000000000007</v>
      </c>
      <c r="H39" s="114"/>
      <c r="I39" s="115"/>
    </row>
    <row r="40" spans="1:9" s="10" customFormat="1" x14ac:dyDescent="0.2">
      <c r="A40" s="7"/>
      <c r="B40" s="142" t="s">
        <v>493</v>
      </c>
      <c r="C40" s="136">
        <v>-164.60000000000002</v>
      </c>
      <c r="D40" s="136">
        <v>722.40000000000009</v>
      </c>
      <c r="E40" s="136">
        <v>-112.60000000000002</v>
      </c>
      <c r="F40" s="136">
        <v>-552.29999999999995</v>
      </c>
      <c r="G40" s="136">
        <v>-52.399999999999991</v>
      </c>
      <c r="H40" s="114"/>
      <c r="I40" s="115"/>
    </row>
    <row r="41" spans="1:9" ht="5.45" customHeight="1" x14ac:dyDescent="0.2">
      <c r="B41" s="124"/>
      <c r="C41" s="120"/>
      <c r="D41" s="120"/>
      <c r="E41" s="120"/>
      <c r="F41" s="120"/>
      <c r="G41" s="120"/>
      <c r="H41" s="114"/>
      <c r="I41" s="115"/>
    </row>
    <row r="42" spans="1:9" x14ac:dyDescent="0.2">
      <c r="B42" s="149" t="s">
        <v>494</v>
      </c>
      <c r="C42" s="138">
        <v>27.299999999999955</v>
      </c>
      <c r="D42" s="138">
        <v>17.5</v>
      </c>
      <c r="E42" s="138">
        <v>18.899999999999977</v>
      </c>
      <c r="F42" s="138">
        <v>180.50000000000023</v>
      </c>
      <c r="G42" s="138">
        <v>-124.69999999999995</v>
      </c>
      <c r="H42" s="114"/>
      <c r="I42" s="115"/>
    </row>
    <row r="43" spans="1:9" x14ac:dyDescent="0.2">
      <c r="B43" s="127"/>
      <c r="C43" s="115"/>
      <c r="D43" s="115"/>
      <c r="E43" s="115"/>
      <c r="F43" s="115"/>
      <c r="G43" s="115"/>
      <c r="H43" s="114"/>
      <c r="I43" s="115"/>
    </row>
    <row r="44" spans="1:9" x14ac:dyDescent="0.2">
      <c r="B44" s="124"/>
      <c r="C44" s="115"/>
      <c r="D44" s="115"/>
      <c r="E44" s="115"/>
      <c r="F44" s="116"/>
      <c r="G44" s="116"/>
      <c r="H44" s="114"/>
      <c r="I44" s="114"/>
    </row>
    <row r="45" spans="1:9" x14ac:dyDescent="0.2">
      <c r="B45" s="114"/>
      <c r="C45" s="115"/>
      <c r="D45" s="115"/>
      <c r="E45" s="115"/>
      <c r="F45" s="116"/>
      <c r="G45" s="116"/>
      <c r="H45" s="114"/>
      <c r="I45" s="114"/>
    </row>
    <row r="46" spans="1:9" s="10" customFormat="1" x14ac:dyDescent="0.2">
      <c r="A46" s="7"/>
      <c r="B46" s="131"/>
      <c r="C46" s="115"/>
      <c r="D46" s="115"/>
      <c r="E46" s="115"/>
      <c r="F46" s="115"/>
      <c r="G46" s="115"/>
      <c r="H46" s="114"/>
      <c r="I46" s="115"/>
    </row>
    <row r="47" spans="1:9" x14ac:dyDescent="0.2">
      <c r="B47" s="114"/>
      <c r="C47" s="115"/>
      <c r="D47" s="115"/>
      <c r="E47" s="115"/>
      <c r="F47" s="115"/>
      <c r="G47" s="115"/>
      <c r="H47" s="114"/>
      <c r="I47" s="114"/>
    </row>
    <row r="48" spans="1:9" x14ac:dyDescent="0.2">
      <c r="B48" s="114"/>
      <c r="C48" s="115"/>
      <c r="D48" s="115"/>
      <c r="E48" s="115"/>
      <c r="F48" s="115"/>
      <c r="G48" s="115"/>
      <c r="H48" s="114"/>
      <c r="I48" s="114"/>
    </row>
    <row r="49" spans="1:9" x14ac:dyDescent="0.2">
      <c r="B49" s="114"/>
      <c r="C49" s="115"/>
      <c r="D49" s="115"/>
      <c r="E49" s="115"/>
      <c r="F49" s="115"/>
      <c r="G49" s="115"/>
      <c r="H49" s="114"/>
      <c r="I49" s="114"/>
    </row>
    <row r="50" spans="1:9" s="10" customFormat="1" x14ac:dyDescent="0.2">
      <c r="A50" s="7"/>
      <c r="B50" s="131"/>
      <c r="C50" s="115"/>
      <c r="D50" s="115"/>
      <c r="E50" s="115"/>
      <c r="F50" s="115"/>
      <c r="G50" s="115"/>
      <c r="H50" s="114"/>
      <c r="I50" s="115"/>
    </row>
    <row r="55" spans="1:9" s="10" customFormat="1" x14ac:dyDescent="0.2">
      <c r="A55" s="7"/>
      <c r="B55" s="146"/>
      <c r="H55" s="7"/>
    </row>
  </sheetData>
  <sheetProtection algorithmName="SHA-512" hashValue="3OY8V9ld3ic0HDfySAGpWvv1Wp7fcecHrqgfXo8E6tHO3Xv888F7UDKhmKSl+csBjrdwk3xP3thdvk6+Ajbatw==" saltValue="ZoeSNuauyMCYB/x9ykLF7Q==" spinCount="100000" sheet="1" objects="1" scenarios="1"/>
  <mergeCells count="6">
    <mergeCell ref="G1:G2"/>
    <mergeCell ref="A1:B2"/>
    <mergeCell ref="C1:C2"/>
    <mergeCell ref="D1:D2"/>
    <mergeCell ref="E1:E2"/>
    <mergeCell ref="F1:F2"/>
  </mergeCells>
  <pageMargins left="0.7" right="0.7" top="0.75" bottom="0.75" header="0.3" footer="0.3"/>
  <pageSetup paperSize="9" scale="85" orientation="portrait" r:id="rId1"/>
  <colBreaks count="1" manualBreakCount="1">
    <brk id="7" max="1048575" man="1"/>
  </colBreaks>
  <customProperties>
    <customPr name="EpmWorksheetKeyString_GUID" r:id="rId2"/>
  </customProperties>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E874A-F96E-4B91-A6CC-0760B1AB7E76}">
  <sheetPr>
    <tabColor rgb="FF002060"/>
  </sheetPr>
  <dimension ref="A1:I66"/>
  <sheetViews>
    <sheetView showGridLines="0" zoomScaleNormal="100" workbookViewId="0">
      <pane ySplit="2" topLeftCell="A3" activePane="bottomLeft" state="frozen"/>
      <selection pane="bottomLeft" sqref="A1:B2"/>
    </sheetView>
  </sheetViews>
  <sheetFormatPr defaultColWidth="8.75" defaultRowHeight="12.75" x14ac:dyDescent="0.2"/>
  <cols>
    <col min="1" max="1" width="0.875" style="7" customWidth="1"/>
    <col min="2" max="2" width="50" style="7" customWidth="1"/>
    <col min="3" max="7" width="8.75" style="10"/>
    <col min="8" max="16384" width="8.75" style="7"/>
  </cols>
  <sheetData>
    <row r="1" spans="1:9" ht="13.15" customHeight="1" x14ac:dyDescent="0.2">
      <c r="A1" s="201" t="s">
        <v>428</v>
      </c>
      <c r="B1" s="201"/>
      <c r="C1" s="200">
        <v>2019</v>
      </c>
      <c r="D1" s="200">
        <v>2020</v>
      </c>
      <c r="E1" s="200">
        <v>2021</v>
      </c>
      <c r="F1" s="200">
        <v>2022</v>
      </c>
      <c r="G1" s="200">
        <v>2023</v>
      </c>
      <c r="H1" s="9"/>
    </row>
    <row r="2" spans="1:9" ht="13.9" customHeight="1" x14ac:dyDescent="0.2">
      <c r="A2" s="201"/>
      <c r="B2" s="201"/>
      <c r="C2" s="200"/>
      <c r="D2" s="200"/>
      <c r="E2" s="200"/>
      <c r="F2" s="200"/>
      <c r="G2" s="200"/>
      <c r="H2" s="9"/>
    </row>
    <row r="3" spans="1:9" x14ac:dyDescent="0.2">
      <c r="B3" s="114"/>
      <c r="C3" s="115"/>
      <c r="D3" s="115"/>
      <c r="E3" s="115"/>
      <c r="F3" s="115"/>
      <c r="G3" s="115"/>
      <c r="H3" s="114"/>
      <c r="I3" s="114"/>
    </row>
    <row r="4" spans="1:9" x14ac:dyDescent="0.2">
      <c r="B4" s="141" t="s">
        <v>526</v>
      </c>
      <c r="C4" s="137"/>
      <c r="D4" s="137"/>
      <c r="E4" s="137"/>
      <c r="F4" s="137"/>
      <c r="G4" s="137"/>
      <c r="H4" s="114"/>
      <c r="I4" s="114"/>
    </row>
    <row r="5" spans="1:9" x14ac:dyDescent="0.2">
      <c r="B5" s="114" t="s">
        <v>444</v>
      </c>
      <c r="C5" s="116">
        <v>445.3</v>
      </c>
      <c r="D5" s="116">
        <v>1311.7</v>
      </c>
      <c r="E5" s="116">
        <v>1271.5999999999999</v>
      </c>
      <c r="F5" s="116">
        <v>1253.2</v>
      </c>
      <c r="G5" s="116">
        <v>1408.5</v>
      </c>
      <c r="H5" s="114"/>
      <c r="I5" s="114"/>
    </row>
    <row r="6" spans="1:9" x14ac:dyDescent="0.2">
      <c r="B6" s="114" t="s">
        <v>575</v>
      </c>
      <c r="C6" s="116">
        <v>805.2</v>
      </c>
      <c r="D6" s="116">
        <v>900.8</v>
      </c>
      <c r="E6" s="116">
        <v>988.1</v>
      </c>
      <c r="F6" s="116">
        <v>964.5</v>
      </c>
      <c r="G6" s="116">
        <v>1044</v>
      </c>
      <c r="H6" s="114"/>
      <c r="I6" s="114"/>
    </row>
    <row r="7" spans="1:9" x14ac:dyDescent="0.2">
      <c r="B7" s="114" t="s">
        <v>445</v>
      </c>
      <c r="C7" s="116">
        <v>46.2</v>
      </c>
      <c r="D7" s="116">
        <v>80.099999999999994</v>
      </c>
      <c r="E7" s="116">
        <v>87.9</v>
      </c>
      <c r="F7" s="116">
        <v>96.9</v>
      </c>
      <c r="G7" s="116">
        <v>87.5</v>
      </c>
      <c r="H7" s="114"/>
      <c r="I7" s="114"/>
    </row>
    <row r="8" spans="1:9" x14ac:dyDescent="0.2">
      <c r="B8" s="114" t="s">
        <v>446</v>
      </c>
      <c r="C8" s="116">
        <v>4.7</v>
      </c>
      <c r="D8" s="116">
        <v>5.2</v>
      </c>
      <c r="E8" s="116">
        <v>3.3</v>
      </c>
      <c r="F8" s="116">
        <v>3.4</v>
      </c>
      <c r="G8" s="116">
        <v>1.9</v>
      </c>
      <c r="H8" s="114"/>
      <c r="I8" s="114"/>
    </row>
    <row r="9" spans="1:9" x14ac:dyDescent="0.2">
      <c r="B9" s="114" t="s">
        <v>447</v>
      </c>
      <c r="C9" s="116">
        <v>11.8</v>
      </c>
      <c r="D9" s="116">
        <v>14.5</v>
      </c>
      <c r="E9" s="116">
        <v>13.5</v>
      </c>
      <c r="F9" s="116">
        <v>10.3</v>
      </c>
      <c r="G9" s="116">
        <v>14.4</v>
      </c>
      <c r="H9" s="117"/>
      <c r="I9" s="114"/>
    </row>
    <row r="10" spans="1:9" x14ac:dyDescent="0.2">
      <c r="B10" s="114" t="s">
        <v>448</v>
      </c>
      <c r="C10" s="116">
        <v>10.199999999999999</v>
      </c>
      <c r="D10" s="116">
        <v>17.600000000000001</v>
      </c>
      <c r="E10" s="116">
        <v>35.299999999999997</v>
      </c>
      <c r="F10" s="116">
        <v>123.2</v>
      </c>
      <c r="G10" s="116">
        <v>113.5</v>
      </c>
      <c r="H10" s="114"/>
      <c r="I10" s="114"/>
    </row>
    <row r="11" spans="1:9" x14ac:dyDescent="0.2">
      <c r="B11" s="142" t="s">
        <v>449</v>
      </c>
      <c r="C11" s="136">
        <v>1323.4</v>
      </c>
      <c r="D11" s="136">
        <v>2329.8999999999996</v>
      </c>
      <c r="E11" s="136">
        <v>2399.7000000000003</v>
      </c>
      <c r="F11" s="136">
        <v>2451.5</v>
      </c>
      <c r="G11" s="136">
        <v>2669.8</v>
      </c>
      <c r="H11" s="117"/>
      <c r="I11" s="114"/>
    </row>
    <row r="12" spans="1:9" ht="5.45" customHeight="1" x14ac:dyDescent="0.2">
      <c r="B12" s="114"/>
      <c r="C12" s="116"/>
      <c r="D12" s="116"/>
      <c r="E12" s="116"/>
      <c r="F12" s="116"/>
      <c r="G12" s="116"/>
      <c r="H12" s="114"/>
      <c r="I12" s="114"/>
    </row>
    <row r="13" spans="1:9" x14ac:dyDescent="0.2">
      <c r="B13" s="114" t="s">
        <v>450</v>
      </c>
      <c r="C13" s="116">
        <v>268.89999999999998</v>
      </c>
      <c r="D13" s="116">
        <v>302.60000000000002</v>
      </c>
      <c r="E13" s="116">
        <v>443</v>
      </c>
      <c r="F13" s="116">
        <v>464</v>
      </c>
      <c r="G13" s="116">
        <v>341.2</v>
      </c>
      <c r="H13" s="114"/>
      <c r="I13" s="114"/>
    </row>
    <row r="14" spans="1:9" x14ac:dyDescent="0.2">
      <c r="B14" s="114" t="s">
        <v>576</v>
      </c>
      <c r="C14" s="116">
        <v>216.8</v>
      </c>
      <c r="D14" s="116">
        <v>289.89999999999998</v>
      </c>
      <c r="E14" s="116">
        <v>337.9</v>
      </c>
      <c r="F14" s="116">
        <v>375.8</v>
      </c>
      <c r="G14" s="116">
        <v>395.7</v>
      </c>
      <c r="H14" s="114"/>
      <c r="I14" s="114"/>
    </row>
    <row r="15" spans="1:9" x14ac:dyDescent="0.2">
      <c r="B15" s="114" t="s">
        <v>451</v>
      </c>
      <c r="C15" s="116">
        <v>81.900000000000006</v>
      </c>
      <c r="D15" s="116">
        <v>106.5</v>
      </c>
      <c r="E15" s="116">
        <v>112.8</v>
      </c>
      <c r="F15" s="116">
        <v>320.60000000000002</v>
      </c>
      <c r="G15" s="116">
        <v>172.5</v>
      </c>
      <c r="H15" s="114"/>
      <c r="I15" s="114"/>
    </row>
    <row r="16" spans="1:9" x14ac:dyDescent="0.2">
      <c r="B16" s="142" t="s">
        <v>452</v>
      </c>
      <c r="C16" s="136">
        <v>567.6</v>
      </c>
      <c r="D16" s="136">
        <v>699</v>
      </c>
      <c r="E16" s="136">
        <v>893.69999999999993</v>
      </c>
      <c r="F16" s="136">
        <v>1160.4000000000001</v>
      </c>
      <c r="G16" s="136">
        <v>909.4</v>
      </c>
      <c r="H16" s="114"/>
      <c r="I16" s="114"/>
    </row>
    <row r="17" spans="1:9" ht="5.45" customHeight="1" x14ac:dyDescent="0.2">
      <c r="B17" s="114"/>
      <c r="C17" s="115"/>
      <c r="D17" s="115"/>
      <c r="E17" s="115"/>
      <c r="F17" s="115"/>
      <c r="G17" s="115"/>
      <c r="H17" s="114"/>
      <c r="I17" s="114"/>
    </row>
    <row r="18" spans="1:9" x14ac:dyDescent="0.2">
      <c r="B18" s="141" t="s">
        <v>527</v>
      </c>
      <c r="C18" s="137"/>
      <c r="D18" s="137"/>
      <c r="E18" s="137"/>
      <c r="F18" s="137"/>
      <c r="G18" s="137"/>
      <c r="H18" s="114"/>
      <c r="I18" s="114"/>
    </row>
    <row r="19" spans="1:9" s="10" customFormat="1" x14ac:dyDescent="0.2">
      <c r="A19" s="7"/>
      <c r="B19" s="114" t="s">
        <v>453</v>
      </c>
      <c r="C19" s="116">
        <v>-163.9</v>
      </c>
      <c r="D19" s="116">
        <v>-240.5</v>
      </c>
      <c r="E19" s="116">
        <v>-358</v>
      </c>
      <c r="F19" s="116">
        <v>-320</v>
      </c>
      <c r="G19" s="116">
        <v>-252</v>
      </c>
      <c r="H19" s="114"/>
      <c r="I19" s="115"/>
    </row>
    <row r="20" spans="1:9" s="10" customFormat="1" x14ac:dyDescent="0.2">
      <c r="A20" s="7"/>
      <c r="B20" s="114" t="s">
        <v>454</v>
      </c>
      <c r="C20" s="116">
        <v>-109.5</v>
      </c>
      <c r="D20" s="116">
        <v>-49.1</v>
      </c>
      <c r="E20" s="116">
        <v>-50.9</v>
      </c>
      <c r="F20" s="116">
        <v>-121.9</v>
      </c>
      <c r="G20" s="116">
        <v>-36.700000000000003</v>
      </c>
      <c r="H20" s="114"/>
      <c r="I20" s="115"/>
    </row>
    <row r="21" spans="1:9" x14ac:dyDescent="0.2">
      <c r="B21" s="114" t="s">
        <v>455</v>
      </c>
      <c r="C21" s="116">
        <v>-7.8</v>
      </c>
      <c r="D21" s="116">
        <v>-10.7</v>
      </c>
      <c r="E21" s="116">
        <v>-12.2</v>
      </c>
      <c r="F21" s="116">
        <v>-12.9</v>
      </c>
      <c r="G21" s="116">
        <v>-13.700000000000003</v>
      </c>
      <c r="H21" s="114"/>
      <c r="I21" s="114"/>
    </row>
    <row r="22" spans="1:9" x14ac:dyDescent="0.2">
      <c r="B22" s="114" t="s">
        <v>456</v>
      </c>
      <c r="C22" s="116">
        <v>-10.9</v>
      </c>
      <c r="D22" s="116">
        <v>-6.7</v>
      </c>
      <c r="E22" s="116">
        <v>-5.5</v>
      </c>
      <c r="F22" s="116">
        <v>-6.1</v>
      </c>
      <c r="G22" s="116">
        <v>-8.6</v>
      </c>
      <c r="H22" s="114"/>
      <c r="I22" s="114"/>
    </row>
    <row r="23" spans="1:9" x14ac:dyDescent="0.2">
      <c r="B23" s="114" t="s">
        <v>457</v>
      </c>
      <c r="C23" s="116">
        <v>-44.3</v>
      </c>
      <c r="D23" s="116">
        <v>-38.4</v>
      </c>
      <c r="E23" s="116">
        <v>-33.299999999999997</v>
      </c>
      <c r="F23" s="116">
        <v>-26.9</v>
      </c>
      <c r="G23" s="116">
        <v>-9.1999999999999993</v>
      </c>
      <c r="H23" s="114"/>
      <c r="I23" s="114"/>
    </row>
    <row r="24" spans="1:9" x14ac:dyDescent="0.2">
      <c r="B24" s="142" t="s">
        <v>458</v>
      </c>
      <c r="C24" s="136">
        <v>-336.4</v>
      </c>
      <c r="D24" s="136">
        <v>-345.4</v>
      </c>
      <c r="E24" s="136">
        <v>-459.9</v>
      </c>
      <c r="F24" s="136">
        <v>-487.79999999999995</v>
      </c>
      <c r="G24" s="136">
        <v>-320.2</v>
      </c>
      <c r="H24" s="114"/>
      <c r="I24" s="114"/>
    </row>
    <row r="25" spans="1:9" ht="5.45" customHeight="1" x14ac:dyDescent="0.2">
      <c r="B25" s="128"/>
      <c r="C25" s="116"/>
      <c r="D25" s="116"/>
      <c r="E25" s="116"/>
      <c r="F25" s="116"/>
      <c r="G25" s="116"/>
      <c r="H25" s="114"/>
      <c r="I25" s="114"/>
    </row>
    <row r="26" spans="1:9" x14ac:dyDescent="0.2">
      <c r="B26" s="126" t="s">
        <v>454</v>
      </c>
      <c r="C26" s="116">
        <v>-476.6</v>
      </c>
      <c r="D26" s="116">
        <v>-776.2</v>
      </c>
      <c r="E26" s="116">
        <v>-794.6</v>
      </c>
      <c r="F26" s="116">
        <v>-401.8</v>
      </c>
      <c r="G26" s="116">
        <v>-588.4</v>
      </c>
      <c r="H26" s="114"/>
      <c r="I26" s="114"/>
    </row>
    <row r="27" spans="1:9" s="10" customFormat="1" x14ac:dyDescent="0.2">
      <c r="A27" s="7"/>
      <c r="B27" s="126" t="s">
        <v>455</v>
      </c>
      <c r="C27" s="116">
        <v>-35.700000000000003</v>
      </c>
      <c r="D27" s="116">
        <v>-71</v>
      </c>
      <c r="E27" s="116">
        <v>-78.3</v>
      </c>
      <c r="F27" s="116">
        <v>-79.2</v>
      </c>
      <c r="G27" s="116">
        <v>-71.3</v>
      </c>
      <c r="H27" s="114"/>
      <c r="I27" s="115"/>
    </row>
    <row r="28" spans="1:9" x14ac:dyDescent="0.2">
      <c r="B28" s="126" t="s">
        <v>459</v>
      </c>
      <c r="C28" s="116">
        <v>-0.8</v>
      </c>
      <c r="D28" s="116">
        <v>-27.1</v>
      </c>
      <c r="E28" s="116">
        <v>-12.3</v>
      </c>
      <c r="F28" s="116">
        <v>-4.5</v>
      </c>
      <c r="G28" s="116">
        <v>-1.1000000000000001</v>
      </c>
      <c r="H28" s="114"/>
      <c r="I28" s="114"/>
    </row>
    <row r="29" spans="1:9" s="10" customFormat="1" x14ac:dyDescent="0.2">
      <c r="A29" s="7"/>
      <c r="B29" s="126" t="s">
        <v>460</v>
      </c>
      <c r="C29" s="116">
        <v>-85.2</v>
      </c>
      <c r="D29" s="116">
        <v>-49.9</v>
      </c>
      <c r="E29" s="116">
        <v>-27.4</v>
      </c>
      <c r="F29" s="116">
        <v>-23.1</v>
      </c>
      <c r="G29" s="116">
        <v>-26.8</v>
      </c>
      <c r="H29" s="114"/>
      <c r="I29" s="115"/>
    </row>
    <row r="30" spans="1:9" x14ac:dyDescent="0.2">
      <c r="B30" s="126" t="s">
        <v>456</v>
      </c>
      <c r="C30" s="116">
        <v>-5.3</v>
      </c>
      <c r="D30" s="116">
        <v>-3.9</v>
      </c>
      <c r="E30" s="116">
        <v>-3.6</v>
      </c>
      <c r="F30" s="116">
        <v>-11.5</v>
      </c>
      <c r="G30" s="116">
        <v>-10.5</v>
      </c>
      <c r="H30" s="114"/>
      <c r="I30" s="114"/>
    </row>
    <row r="31" spans="1:9" x14ac:dyDescent="0.2">
      <c r="B31" s="114" t="s">
        <v>461</v>
      </c>
      <c r="C31" s="116">
        <v>-82.4</v>
      </c>
      <c r="D31" s="116">
        <v>-160.30000000000001</v>
      </c>
      <c r="E31" s="116">
        <v>-151.4</v>
      </c>
      <c r="F31" s="116">
        <v>-172.9</v>
      </c>
      <c r="G31" s="116">
        <v>-192.8</v>
      </c>
      <c r="H31" s="117"/>
      <c r="I31" s="114"/>
    </row>
    <row r="32" spans="1:9" x14ac:dyDescent="0.2">
      <c r="B32" s="143" t="s">
        <v>462</v>
      </c>
      <c r="C32" s="136">
        <v>-686</v>
      </c>
      <c r="D32" s="136">
        <v>-1088.4000000000001</v>
      </c>
      <c r="E32" s="136">
        <v>-1067.5999999999999</v>
      </c>
      <c r="F32" s="136">
        <v>-693</v>
      </c>
      <c r="G32" s="136">
        <v>-890.89999999999986</v>
      </c>
      <c r="H32" s="117"/>
      <c r="I32" s="114"/>
    </row>
    <row r="33" spans="1:9" ht="5.45" customHeight="1" x14ac:dyDescent="0.2">
      <c r="B33" s="128"/>
      <c r="C33" s="116"/>
      <c r="D33" s="116"/>
      <c r="E33" s="116"/>
      <c r="F33" s="116"/>
      <c r="G33" s="116"/>
      <c r="H33" s="114"/>
      <c r="I33" s="114"/>
    </row>
    <row r="34" spans="1:9" x14ac:dyDescent="0.2">
      <c r="B34" s="141" t="s">
        <v>463</v>
      </c>
      <c r="C34" s="138">
        <v>868.59999999999991</v>
      </c>
      <c r="D34" s="138">
        <v>1595.0999999999995</v>
      </c>
      <c r="E34" s="138">
        <v>1765.9</v>
      </c>
      <c r="F34" s="138">
        <v>2431.1000000000004</v>
      </c>
      <c r="G34" s="138">
        <v>2368.1000000000004</v>
      </c>
      <c r="H34" s="114"/>
      <c r="I34" s="114"/>
    </row>
    <row r="35" spans="1:9" ht="5.45" customHeight="1" x14ac:dyDescent="0.2">
      <c r="B35" s="128"/>
      <c r="C35" s="116"/>
      <c r="D35" s="116"/>
      <c r="E35" s="116"/>
      <c r="F35" s="116"/>
      <c r="G35" s="116"/>
      <c r="H35" s="114"/>
      <c r="I35" s="114"/>
    </row>
    <row r="36" spans="1:9" s="10" customFormat="1" x14ac:dyDescent="0.2">
      <c r="A36" s="7"/>
      <c r="B36" s="127" t="s">
        <v>464</v>
      </c>
      <c r="C36" s="120">
        <v>861.6</v>
      </c>
      <c r="D36" s="120">
        <v>1585.8</v>
      </c>
      <c r="E36" s="120">
        <v>1753.1</v>
      </c>
      <c r="F36" s="120">
        <v>2415.6</v>
      </c>
      <c r="G36" s="120">
        <v>2352.5</v>
      </c>
      <c r="H36" s="114"/>
      <c r="I36" s="115"/>
    </row>
    <row r="37" spans="1:9" s="10" customFormat="1" x14ac:dyDescent="0.2">
      <c r="A37" s="7"/>
      <c r="B37" s="126" t="s">
        <v>465</v>
      </c>
      <c r="C37" s="116">
        <v>7</v>
      </c>
      <c r="D37" s="116">
        <v>9.3000000000000007</v>
      </c>
      <c r="E37" s="116">
        <v>12.8</v>
      </c>
      <c r="F37" s="116">
        <v>15.5</v>
      </c>
      <c r="G37" s="116">
        <v>15.6</v>
      </c>
      <c r="H37" s="114"/>
      <c r="I37" s="115"/>
    </row>
    <row r="38" spans="1:9" x14ac:dyDescent="0.2">
      <c r="B38" s="141" t="s">
        <v>466</v>
      </c>
      <c r="C38" s="138">
        <v>868.6</v>
      </c>
      <c r="D38" s="138">
        <v>1595.1</v>
      </c>
      <c r="E38" s="138">
        <v>1765.8999999999999</v>
      </c>
      <c r="F38" s="138">
        <v>2431.1</v>
      </c>
      <c r="G38" s="138">
        <v>2368.1</v>
      </c>
      <c r="H38" s="114"/>
      <c r="I38" s="114"/>
    </row>
    <row r="39" spans="1:9" s="10" customFormat="1" x14ac:dyDescent="0.2">
      <c r="A39" s="7"/>
      <c r="B39" s="126"/>
      <c r="C39" s="115"/>
      <c r="D39" s="115"/>
      <c r="E39" s="115"/>
      <c r="F39" s="116"/>
      <c r="G39" s="116"/>
      <c r="H39" s="114"/>
      <c r="I39" s="115"/>
    </row>
    <row r="40" spans="1:9" s="10" customFormat="1" x14ac:dyDescent="0.2">
      <c r="A40" s="7"/>
      <c r="B40" s="144" t="s">
        <v>528</v>
      </c>
      <c r="C40" s="183">
        <v>547.70000000000005</v>
      </c>
      <c r="D40" s="183">
        <v>800.5</v>
      </c>
      <c r="E40" s="183">
        <v>823.19999999999993</v>
      </c>
      <c r="F40" s="183">
        <v>295.2</v>
      </c>
      <c r="G40" s="183">
        <v>537.59999999999991</v>
      </c>
      <c r="H40" s="114"/>
      <c r="I40" s="115"/>
    </row>
    <row r="41" spans="1:9" x14ac:dyDescent="0.2">
      <c r="B41" s="145" t="s">
        <v>547</v>
      </c>
      <c r="C41" s="148">
        <v>1.4</v>
      </c>
      <c r="D41" s="148">
        <v>1.8</v>
      </c>
      <c r="E41" s="148">
        <v>1.4</v>
      </c>
      <c r="F41" s="148">
        <v>0.5</v>
      </c>
      <c r="G41" s="148">
        <v>1.3</v>
      </c>
      <c r="H41" s="114"/>
      <c r="I41" s="114"/>
    </row>
    <row r="42" spans="1:9" x14ac:dyDescent="0.2">
      <c r="B42" s="114"/>
      <c r="C42" s="116"/>
      <c r="D42" s="116"/>
      <c r="E42" s="116"/>
      <c r="F42" s="116"/>
      <c r="G42" s="116"/>
      <c r="H42" s="114"/>
      <c r="I42" s="114"/>
    </row>
    <row r="43" spans="1:9" ht="13.5" x14ac:dyDescent="0.2">
      <c r="B43" s="141" t="s">
        <v>544</v>
      </c>
      <c r="C43" s="182">
        <v>252.8</v>
      </c>
      <c r="D43" s="182">
        <v>242.6</v>
      </c>
      <c r="E43" s="182">
        <v>369.2</v>
      </c>
      <c r="F43" s="138">
        <v>397.9</v>
      </c>
      <c r="G43" s="138">
        <v>243.6</v>
      </c>
      <c r="H43" s="114"/>
      <c r="I43" s="114"/>
    </row>
    <row r="44" spans="1:9" ht="5.45" customHeight="1" x14ac:dyDescent="0.2">
      <c r="B44" s="114"/>
      <c r="C44" s="115"/>
      <c r="D44" s="115"/>
      <c r="E44" s="115"/>
      <c r="F44" s="116"/>
      <c r="G44" s="116"/>
      <c r="H44" s="114"/>
      <c r="I44" s="114"/>
    </row>
    <row r="45" spans="1:9" s="10" customFormat="1" x14ac:dyDescent="0.2">
      <c r="A45" s="7"/>
      <c r="B45" s="114" t="s">
        <v>471</v>
      </c>
      <c r="C45" s="116">
        <v>1416.3</v>
      </c>
      <c r="D45" s="116">
        <v>2395.5999999999995</v>
      </c>
      <c r="E45" s="116">
        <v>2589.1</v>
      </c>
      <c r="F45" s="116">
        <v>2726.3</v>
      </c>
      <c r="G45" s="116">
        <v>2905.7000000000003</v>
      </c>
      <c r="H45" s="114"/>
      <c r="I45" s="115"/>
    </row>
    <row r="46" spans="1:9" x14ac:dyDescent="0.2">
      <c r="B46" s="114" t="s">
        <v>467</v>
      </c>
      <c r="C46" s="115">
        <v>50.2</v>
      </c>
      <c r="D46" s="115">
        <v>50.2</v>
      </c>
      <c r="E46" s="115">
        <v>50.2</v>
      </c>
      <c r="F46" s="116">
        <v>84.8</v>
      </c>
      <c r="G46" s="116">
        <v>105.6</v>
      </c>
      <c r="H46" s="114"/>
      <c r="I46" s="114"/>
    </row>
    <row r="47" spans="1:9" x14ac:dyDescent="0.2">
      <c r="B47" s="114" t="s">
        <v>543</v>
      </c>
      <c r="C47" s="115">
        <v>60.1</v>
      </c>
      <c r="D47" s="115">
        <v>25.3</v>
      </c>
      <c r="E47" s="116">
        <v>-5.8</v>
      </c>
      <c r="F47" s="116">
        <v>-75.2</v>
      </c>
      <c r="G47" s="116">
        <v>-64.900000000000006</v>
      </c>
      <c r="H47" s="114"/>
      <c r="I47" s="114"/>
    </row>
    <row r="48" spans="1:9" x14ac:dyDescent="0.2">
      <c r="B48" s="114" t="s">
        <v>468</v>
      </c>
      <c r="C48" s="115">
        <v>18.2</v>
      </c>
      <c r="D48" s="115">
        <v>29.7</v>
      </c>
      <c r="E48" s="115">
        <v>57.9</v>
      </c>
      <c r="F48" s="116">
        <v>85.6</v>
      </c>
      <c r="G48" s="116">
        <v>114.6</v>
      </c>
      <c r="H48" s="114"/>
      <c r="I48" s="114"/>
    </row>
    <row r="49" spans="1:9" x14ac:dyDescent="0.2">
      <c r="B49" s="114" t="s">
        <v>469</v>
      </c>
      <c r="C49" s="116">
        <v>1544.8</v>
      </c>
      <c r="D49" s="116">
        <v>2500.7999999999993</v>
      </c>
      <c r="E49" s="116">
        <v>2691.3999999999996</v>
      </c>
      <c r="F49" s="116">
        <v>2821.5000000000005</v>
      </c>
      <c r="G49" s="116">
        <v>3061</v>
      </c>
      <c r="H49" s="114"/>
      <c r="I49" s="114"/>
    </row>
    <row r="50" spans="1:9" s="10" customFormat="1" x14ac:dyDescent="0.2">
      <c r="A50" s="7"/>
      <c r="B50" s="114" t="s">
        <v>529</v>
      </c>
      <c r="C50" s="116">
        <v>1521.7</v>
      </c>
      <c r="D50" s="116">
        <v>1704.6</v>
      </c>
      <c r="E50" s="116">
        <v>2596.1</v>
      </c>
      <c r="F50" s="116">
        <v>2756.5</v>
      </c>
      <c r="G50" s="116">
        <v>2941.3</v>
      </c>
      <c r="H50" s="114"/>
      <c r="I50" s="115"/>
    </row>
    <row r="51" spans="1:9" ht="5.45" customHeight="1" x14ac:dyDescent="0.2">
      <c r="B51" s="124"/>
      <c r="C51" s="115"/>
      <c r="D51" s="115"/>
      <c r="E51" s="115"/>
      <c r="F51" s="116"/>
      <c r="G51" s="116"/>
      <c r="H51" s="114"/>
      <c r="I51" s="114"/>
    </row>
    <row r="52" spans="1:9" s="10" customFormat="1" x14ac:dyDescent="0.2">
      <c r="A52" s="7"/>
      <c r="B52" s="141" t="s">
        <v>470</v>
      </c>
      <c r="C52" s="184">
        <v>0.16612998619964514</v>
      </c>
      <c r="D52" s="184">
        <v>0.14232077906840315</v>
      </c>
      <c r="E52" s="184">
        <v>0.14221331997996994</v>
      </c>
      <c r="F52" s="184">
        <v>0.14434971884636313</v>
      </c>
      <c r="G52" s="184">
        <v>8.2820521538095396E-2</v>
      </c>
      <c r="H52" s="114"/>
      <c r="I52" s="115"/>
    </row>
    <row r="53" spans="1:9" ht="5.45" customHeight="1" x14ac:dyDescent="0.2">
      <c r="B53" s="114"/>
      <c r="C53" s="115"/>
      <c r="D53" s="115"/>
      <c r="E53" s="115"/>
      <c r="F53" s="116"/>
      <c r="G53" s="116"/>
      <c r="H53" s="114"/>
      <c r="I53" s="114"/>
    </row>
    <row r="54" spans="1:9" x14ac:dyDescent="0.2">
      <c r="B54" s="126" t="s">
        <v>577</v>
      </c>
      <c r="C54" s="115"/>
      <c r="D54" s="115"/>
      <c r="E54" s="115"/>
      <c r="F54" s="116"/>
      <c r="G54" s="116"/>
      <c r="H54" s="114"/>
      <c r="I54" s="114"/>
    </row>
    <row r="55" spans="1:9" s="10" customFormat="1" x14ac:dyDescent="0.2">
      <c r="A55" s="7"/>
      <c r="B55" s="131"/>
      <c r="C55" s="115"/>
      <c r="D55" s="115"/>
      <c r="E55" s="115"/>
      <c r="F55" s="116"/>
      <c r="G55" s="116"/>
      <c r="H55" s="114"/>
      <c r="I55" s="115"/>
    </row>
    <row r="56" spans="1:9" x14ac:dyDescent="0.2">
      <c r="B56" s="114"/>
      <c r="C56" s="115"/>
      <c r="D56" s="115"/>
      <c r="E56" s="115"/>
      <c r="F56" s="116"/>
      <c r="G56" s="116"/>
      <c r="H56" s="114"/>
      <c r="I56" s="114"/>
    </row>
    <row r="57" spans="1:9" s="10" customFormat="1" x14ac:dyDescent="0.2">
      <c r="A57" s="7"/>
      <c r="B57" s="131"/>
      <c r="C57" s="115"/>
      <c r="D57" s="115"/>
      <c r="E57" s="115"/>
      <c r="F57" s="115"/>
      <c r="G57" s="115"/>
      <c r="H57" s="114"/>
      <c r="I57" s="115"/>
    </row>
    <row r="58" spans="1:9" x14ac:dyDescent="0.2">
      <c r="B58" s="114"/>
      <c r="C58" s="115"/>
      <c r="D58" s="115"/>
      <c r="E58" s="115"/>
      <c r="F58" s="115"/>
      <c r="G58" s="115"/>
      <c r="H58" s="114"/>
      <c r="I58" s="114"/>
    </row>
    <row r="59" spans="1:9" x14ac:dyDescent="0.2">
      <c r="B59" s="114"/>
      <c r="C59" s="115"/>
      <c r="D59" s="115"/>
      <c r="E59" s="115"/>
      <c r="F59" s="115"/>
      <c r="G59" s="115"/>
      <c r="H59" s="114"/>
      <c r="I59" s="114"/>
    </row>
    <row r="60" spans="1:9" x14ac:dyDescent="0.2">
      <c r="B60" s="114"/>
      <c r="C60" s="115"/>
      <c r="D60" s="115"/>
      <c r="E60" s="115"/>
      <c r="F60" s="115"/>
      <c r="G60" s="115"/>
      <c r="H60" s="114"/>
      <c r="I60" s="114"/>
    </row>
    <row r="61" spans="1:9" s="10" customFormat="1" x14ac:dyDescent="0.2">
      <c r="A61" s="7"/>
      <c r="B61" s="131"/>
      <c r="C61" s="115"/>
      <c r="D61" s="115"/>
      <c r="E61" s="115"/>
      <c r="F61" s="115"/>
      <c r="G61" s="115"/>
      <c r="H61" s="114"/>
      <c r="I61" s="115"/>
    </row>
    <row r="66" spans="1:8" s="10" customFormat="1" x14ac:dyDescent="0.2">
      <c r="A66" s="7"/>
      <c r="B66" s="146"/>
      <c r="H66" s="7"/>
    </row>
  </sheetData>
  <sheetProtection algorithmName="SHA-512" hashValue="t7N8QhpxshAeB6AlL48WQ2nBdeKSgFa3mABKPHqvC6CBN+gRh7VjaBBEBUkH5ZoniUP/+2C5VEDKaFYnHTP9Yg==" saltValue="Twhc4E8v0pvyxpUF+gmQUA==" spinCount="100000" sheet="1" objects="1" scenarios="1"/>
  <mergeCells count="6">
    <mergeCell ref="G1:G2"/>
    <mergeCell ref="A1:B2"/>
    <mergeCell ref="C1:C2"/>
    <mergeCell ref="D1:D2"/>
    <mergeCell ref="E1:E2"/>
    <mergeCell ref="F1:F2"/>
  </mergeCells>
  <pageMargins left="0.7" right="0.7" top="0.75" bottom="0.75" header="0.3" footer="0.3"/>
  <pageSetup paperSize="9" scale="85" orientation="portrait" r:id="rId1"/>
  <colBreaks count="1" manualBreakCount="1">
    <brk id="7" max="1048575" man="1"/>
  </col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6AEDD-13B0-4569-96CB-2F8B74415F63}">
  <sheetPr>
    <tabColor theme="0" tint="-0.499984740745262"/>
  </sheetPr>
  <dimension ref="A1"/>
  <sheetViews>
    <sheetView showGridLines="0" workbookViewId="0">
      <selection activeCell="H35" sqref="H35"/>
    </sheetView>
  </sheetViews>
  <sheetFormatPr defaultRowHeight="14.25" x14ac:dyDescent="0.2"/>
  <sheetData/>
  <sheetProtection algorithmName="SHA-512" hashValue="7UgHNyZP6kDsI+Qza47JE4zTcTTp+RLH3zbJsnR6vPZW2aq6FpUnFB4mYe1J7z/EPCbG1dP4a8Mo5KsMSb5AAg==" saltValue="vdkXpQu8/4+gQJicwDjl1g==" spinCount="100000" sheet="1" objects="1" scenarios="1"/>
  <pageMargins left="0.7" right="0.7" top="0.75" bottom="0.75" header="0.3" footer="0.3"/>
  <customProperties>
    <customPr name="EpmWorksheetKeyString_GUID"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74C67-8802-4D2F-87BE-566122995162}">
  <sheetPr>
    <tabColor rgb="FF1C8759"/>
  </sheetPr>
  <dimension ref="A1:K78"/>
  <sheetViews>
    <sheetView showGridLines="0" workbookViewId="0">
      <pane ySplit="1" topLeftCell="A2" activePane="bottomLeft" state="frozen"/>
      <selection activeCell="H1" sqref="H1:NX10"/>
      <selection pane="bottomLeft" activeCell="B31" sqref="B31"/>
    </sheetView>
  </sheetViews>
  <sheetFormatPr defaultColWidth="8.75" defaultRowHeight="12.75" x14ac:dyDescent="0.2"/>
  <cols>
    <col min="1" max="1" width="0.875" style="7" customWidth="1"/>
    <col min="2" max="2" width="51.25" style="7" customWidth="1"/>
    <col min="3" max="3" width="21" style="192" customWidth="1"/>
    <col min="4" max="8" width="12.125" style="193" customWidth="1"/>
    <col min="9" max="9" width="12.125" style="199" customWidth="1"/>
    <col min="10" max="16384" width="8.75" style="7"/>
  </cols>
  <sheetData>
    <row r="1" spans="1:11" s="8" customFormat="1" ht="26.25" customHeight="1" x14ac:dyDescent="0.2">
      <c r="A1" s="297" t="s">
        <v>20</v>
      </c>
      <c r="B1" s="308"/>
      <c r="C1" s="189" t="s">
        <v>582</v>
      </c>
      <c r="D1" s="190">
        <v>2018</v>
      </c>
      <c r="E1" s="190">
        <v>2019</v>
      </c>
      <c r="F1" s="190">
        <v>2020</v>
      </c>
      <c r="G1" s="190">
        <v>2021</v>
      </c>
      <c r="H1" s="190">
        <v>2022</v>
      </c>
      <c r="I1" s="191">
        <v>2023</v>
      </c>
    </row>
    <row r="2" spans="1:11" x14ac:dyDescent="0.2">
      <c r="B2" s="114"/>
      <c r="C2" s="271"/>
      <c r="D2" s="272"/>
      <c r="E2" s="272"/>
      <c r="F2" s="272"/>
      <c r="G2" s="272"/>
      <c r="H2" s="272"/>
      <c r="I2" s="273"/>
      <c r="J2" s="194"/>
    </row>
    <row r="3" spans="1:11" x14ac:dyDescent="0.2">
      <c r="B3" s="131" t="s">
        <v>786</v>
      </c>
      <c r="C3" s="274"/>
      <c r="D3" s="272"/>
      <c r="E3" s="272"/>
      <c r="F3" s="272"/>
      <c r="G3" s="272"/>
      <c r="H3" s="272"/>
      <c r="I3" s="273"/>
      <c r="J3" s="196"/>
    </row>
    <row r="4" spans="1:11" x14ac:dyDescent="0.2">
      <c r="B4" s="114" t="s">
        <v>583</v>
      </c>
      <c r="C4" s="271" t="s">
        <v>584</v>
      </c>
      <c r="D4" s="275">
        <v>104087.50971110001</v>
      </c>
      <c r="E4" s="275">
        <v>94491.092565022002</v>
      </c>
      <c r="F4" s="275">
        <v>102750.40228699001</v>
      </c>
      <c r="G4" s="275">
        <v>112902.94609421</v>
      </c>
      <c r="H4" s="275">
        <v>110486.64854766001</v>
      </c>
      <c r="I4" s="273">
        <v>86740.217891413005</v>
      </c>
    </row>
    <row r="5" spans="1:11" x14ac:dyDescent="0.2">
      <c r="B5" s="276" t="s">
        <v>585</v>
      </c>
      <c r="C5" s="271" t="s">
        <v>584</v>
      </c>
      <c r="D5" s="275">
        <v>59050.409756893998</v>
      </c>
      <c r="E5" s="275">
        <v>57534.656139938998</v>
      </c>
      <c r="F5" s="275">
        <v>66889.801509996003</v>
      </c>
      <c r="G5" s="275">
        <v>66302.010586442993</v>
      </c>
      <c r="H5" s="275">
        <v>60760.247085044997</v>
      </c>
      <c r="I5" s="273">
        <v>60834</v>
      </c>
    </row>
    <row r="6" spans="1:11" x14ac:dyDescent="0.2">
      <c r="B6" s="114" t="s">
        <v>586</v>
      </c>
      <c r="C6" s="271" t="s">
        <v>584</v>
      </c>
      <c r="D6" s="275">
        <v>46881.725821742002</v>
      </c>
      <c r="E6" s="275">
        <v>38390.832984498003</v>
      </c>
      <c r="F6" s="275">
        <v>27138.246913292001</v>
      </c>
      <c r="G6" s="275">
        <v>20996.127681504</v>
      </c>
      <c r="H6" s="275">
        <v>10635.380052648001</v>
      </c>
      <c r="I6" s="273">
        <v>14505.688688954</v>
      </c>
    </row>
    <row r="7" spans="1:11" x14ac:dyDescent="0.2">
      <c r="B7" s="114" t="s">
        <v>587</v>
      </c>
      <c r="C7" s="271" t="s">
        <v>584</v>
      </c>
      <c r="D7" s="275">
        <v>18772.626170027001</v>
      </c>
      <c r="E7" s="275">
        <v>12686.586869647999</v>
      </c>
      <c r="F7" s="275">
        <v>17228.354485334999</v>
      </c>
      <c r="G7" s="275">
        <v>11111.82186724</v>
      </c>
      <c r="H7" s="275">
        <v>17817.530675405</v>
      </c>
      <c r="I7" s="273">
        <v>22844</v>
      </c>
    </row>
    <row r="8" spans="1:11" x14ac:dyDescent="0.2">
      <c r="B8" s="124" t="s">
        <v>588</v>
      </c>
      <c r="C8" s="271" t="s">
        <v>584</v>
      </c>
      <c r="D8" s="275">
        <v>150969.23553283999</v>
      </c>
      <c r="E8" s="275">
        <v>132881.92554952001</v>
      </c>
      <c r="F8" s="275">
        <v>129888.64920027999</v>
      </c>
      <c r="G8" s="275">
        <v>133899.07377571001</v>
      </c>
      <c r="H8" s="275">
        <v>121122.02860031</v>
      </c>
      <c r="I8" s="273">
        <v>101245.90658037001</v>
      </c>
    </row>
    <row r="9" spans="1:11" x14ac:dyDescent="0.2">
      <c r="B9" s="114"/>
      <c r="C9" s="271"/>
      <c r="D9" s="272"/>
      <c r="E9" s="272"/>
      <c r="F9" s="272"/>
      <c r="G9" s="272"/>
      <c r="H9" s="272"/>
      <c r="I9" s="273"/>
    </row>
    <row r="10" spans="1:11" x14ac:dyDescent="0.2">
      <c r="B10" s="114" t="s">
        <v>589</v>
      </c>
      <c r="C10" s="271" t="s">
        <v>590</v>
      </c>
      <c r="D10" s="272"/>
      <c r="E10" s="277">
        <f>(E8-$D$8)/$D$8</f>
        <v>-0.11980791927230426</v>
      </c>
      <c r="F10" s="277">
        <f t="shared" ref="F10:I10" si="0">(F8-$D$8)/$D$8</f>
        <v>-0.13963498098242924</v>
      </c>
      <c r="G10" s="277">
        <f t="shared" si="0"/>
        <v>-0.11307046562752673</v>
      </c>
      <c r="H10" s="277">
        <f t="shared" si="0"/>
        <v>-0.19770390190548054</v>
      </c>
      <c r="I10" s="273">
        <f t="shared" si="0"/>
        <v>-0.32936067256996726</v>
      </c>
    </row>
    <row r="11" spans="1:11" x14ac:dyDescent="0.2">
      <c r="B11" s="114"/>
      <c r="C11" s="271"/>
      <c r="D11" s="272"/>
      <c r="E11" s="272"/>
      <c r="F11" s="272"/>
      <c r="G11" s="272"/>
      <c r="H11" s="272"/>
      <c r="I11" s="273"/>
    </row>
    <row r="12" spans="1:11" x14ac:dyDescent="0.2">
      <c r="B12" s="147" t="s">
        <v>591</v>
      </c>
      <c r="C12" s="271" t="s">
        <v>592</v>
      </c>
      <c r="D12" s="278">
        <v>306</v>
      </c>
      <c r="E12" s="278">
        <v>275</v>
      </c>
      <c r="F12" s="278">
        <v>263</v>
      </c>
      <c r="G12" s="278">
        <v>192</v>
      </c>
      <c r="H12" s="279">
        <v>134</v>
      </c>
      <c r="I12" s="273">
        <v>138</v>
      </c>
      <c r="K12" s="198"/>
    </row>
    <row r="13" spans="1:11" x14ac:dyDescent="0.2">
      <c r="B13" s="114" t="s">
        <v>593</v>
      </c>
      <c r="C13" s="271" t="s">
        <v>590</v>
      </c>
      <c r="D13" s="279"/>
      <c r="E13" s="277">
        <f>(E12-$D$12)/$D$12</f>
        <v>-0.10130718954248366</v>
      </c>
      <c r="F13" s="277">
        <f t="shared" ref="F13:I13" si="1">(F12-$D$12)/$D$12</f>
        <v>-0.14052287581699346</v>
      </c>
      <c r="G13" s="277">
        <f t="shared" si="1"/>
        <v>-0.37254901960784315</v>
      </c>
      <c r="H13" s="277">
        <f t="shared" si="1"/>
        <v>-0.56209150326797386</v>
      </c>
      <c r="I13" s="280">
        <f t="shared" si="1"/>
        <v>-0.5490196078431373</v>
      </c>
    </row>
    <row r="14" spans="1:11" x14ac:dyDescent="0.2">
      <c r="B14" s="114"/>
      <c r="C14" s="271"/>
      <c r="D14" s="272"/>
      <c r="E14" s="272"/>
      <c r="F14" s="272"/>
      <c r="G14" s="272"/>
      <c r="H14" s="272"/>
      <c r="I14" s="273"/>
    </row>
    <row r="15" spans="1:11" x14ac:dyDescent="0.2">
      <c r="B15" s="147" t="s">
        <v>789</v>
      </c>
      <c r="C15" s="271" t="s">
        <v>584</v>
      </c>
      <c r="D15" s="275">
        <v>863938.77638382057</v>
      </c>
      <c r="E15" s="275"/>
      <c r="F15" s="275"/>
      <c r="G15" s="275">
        <v>900704.74843414011</v>
      </c>
      <c r="H15" s="275">
        <v>918809.81804450066</v>
      </c>
      <c r="I15" s="273">
        <v>674234.17459213897</v>
      </c>
    </row>
    <row r="16" spans="1:11" x14ac:dyDescent="0.2">
      <c r="B16" s="114" t="s">
        <v>790</v>
      </c>
      <c r="C16" s="271" t="s">
        <v>590</v>
      </c>
      <c r="D16" s="272"/>
      <c r="E16" s="281"/>
      <c r="F16" s="281"/>
      <c r="G16" s="281">
        <f t="shared" ref="G16:I16" si="2">(G15-$D$15)/$D$15</f>
        <v>4.2556223953982578E-2</v>
      </c>
      <c r="H16" s="281">
        <f t="shared" si="2"/>
        <v>6.3512650619009403E-2</v>
      </c>
      <c r="I16" s="282">
        <f t="shared" si="2"/>
        <v>-0.21958107099408844</v>
      </c>
    </row>
    <row r="17" spans="1:9" x14ac:dyDescent="0.2">
      <c r="B17" s="114"/>
      <c r="C17" s="271"/>
      <c r="D17" s="272"/>
      <c r="E17" s="272"/>
      <c r="F17" s="272"/>
      <c r="G17" s="272"/>
      <c r="H17" s="272"/>
      <c r="I17" s="273"/>
    </row>
    <row r="18" spans="1:9" x14ac:dyDescent="0.2">
      <c r="B18" s="131" t="s">
        <v>787</v>
      </c>
      <c r="C18" s="274"/>
      <c r="D18" s="272"/>
      <c r="E18" s="272"/>
      <c r="F18" s="272"/>
      <c r="G18" s="272"/>
      <c r="H18" s="272"/>
      <c r="I18" s="273"/>
    </row>
    <row r="19" spans="1:9" x14ac:dyDescent="0.2">
      <c r="B19" s="114" t="s">
        <v>55</v>
      </c>
      <c r="C19" s="271" t="s">
        <v>584</v>
      </c>
      <c r="D19" s="275">
        <v>19073.312832072999</v>
      </c>
      <c r="E19" s="275">
        <v>18616.844130345999</v>
      </c>
      <c r="F19" s="275">
        <v>17482.239090188999</v>
      </c>
      <c r="G19" s="275">
        <v>17077.427089723002</v>
      </c>
      <c r="H19" s="275">
        <v>16993.205488149</v>
      </c>
      <c r="I19" s="273">
        <v>15024</v>
      </c>
    </row>
    <row r="20" spans="1:9" x14ac:dyDescent="0.2">
      <c r="B20" s="114" t="s">
        <v>56</v>
      </c>
      <c r="C20" s="271" t="s">
        <v>584</v>
      </c>
      <c r="D20" s="275">
        <v>1124.7153487778</v>
      </c>
      <c r="E20" s="275">
        <v>186.85666666667001</v>
      </c>
      <c r="F20" s="275">
        <v>136.87999999998999</v>
      </c>
      <c r="G20" s="275">
        <v>90.137841561529996</v>
      </c>
      <c r="H20" s="275">
        <v>278.19757627890999</v>
      </c>
      <c r="I20" s="273">
        <v>70.724847593714998</v>
      </c>
    </row>
    <row r="21" spans="1:9" s="10" customFormat="1" x14ac:dyDescent="0.2">
      <c r="A21" s="7"/>
      <c r="B21" s="124" t="s">
        <v>57</v>
      </c>
      <c r="C21" s="271" t="s">
        <v>584</v>
      </c>
      <c r="D21" s="275">
        <v>20198.02818085</v>
      </c>
      <c r="E21" s="275">
        <v>18803.700797013</v>
      </c>
      <c r="F21" s="275">
        <v>17619.119090189</v>
      </c>
      <c r="G21" s="275">
        <v>17167.564931285</v>
      </c>
      <c r="H21" s="275">
        <v>17271</v>
      </c>
      <c r="I21" s="273">
        <v>15095</v>
      </c>
    </row>
    <row r="22" spans="1:9" s="10" customFormat="1" x14ac:dyDescent="0.2">
      <c r="A22" s="7"/>
      <c r="B22" s="124"/>
      <c r="C22" s="283"/>
      <c r="D22" s="275"/>
      <c r="E22" s="275"/>
      <c r="F22" s="275"/>
      <c r="G22" s="275"/>
      <c r="H22" s="275"/>
      <c r="I22" s="273"/>
    </row>
    <row r="23" spans="1:9" x14ac:dyDescent="0.2">
      <c r="B23" s="114" t="s">
        <v>804</v>
      </c>
      <c r="C23" s="271" t="s">
        <v>590</v>
      </c>
      <c r="D23" s="277">
        <f t="shared" ref="D23:G23" si="3">D21/D8</f>
        <v>0.13378903396815817</v>
      </c>
      <c r="E23" s="277">
        <f t="shared" si="3"/>
        <v>0.14150683563059582</v>
      </c>
      <c r="F23" s="277">
        <f t="shared" si="3"/>
        <v>0.13564787376471554</v>
      </c>
      <c r="G23" s="277">
        <f t="shared" si="3"/>
        <v>0.12821272356253807</v>
      </c>
      <c r="H23" s="277">
        <f>H21/H8</f>
        <v>0.14259173330883096</v>
      </c>
      <c r="I23" s="282">
        <f>I21/I8</f>
        <v>0.14909244738716856</v>
      </c>
    </row>
    <row r="24" spans="1:9" x14ac:dyDescent="0.2">
      <c r="B24" s="114"/>
      <c r="C24" s="271"/>
      <c r="D24" s="272"/>
      <c r="E24" s="272"/>
      <c r="F24" s="272"/>
      <c r="G24" s="272"/>
      <c r="H24" s="272"/>
      <c r="I24" s="273"/>
    </row>
    <row r="25" spans="1:9" x14ac:dyDescent="0.2">
      <c r="B25" s="131" t="s">
        <v>58</v>
      </c>
      <c r="C25" s="274"/>
      <c r="D25" s="272"/>
      <c r="E25" s="272"/>
      <c r="F25" s="272"/>
      <c r="G25" s="272"/>
      <c r="H25" s="272"/>
      <c r="I25" s="162"/>
    </row>
    <row r="26" spans="1:9" x14ac:dyDescent="0.2">
      <c r="B26" s="124" t="s">
        <v>594</v>
      </c>
      <c r="C26" s="284" t="s">
        <v>595</v>
      </c>
      <c r="D26" s="275">
        <v>1952546.3886712</v>
      </c>
      <c r="E26" s="275">
        <v>1758260.1437649</v>
      </c>
      <c r="F26" s="275">
        <v>1934667.9905596999</v>
      </c>
      <c r="G26" s="275">
        <v>2170781.6399421999</v>
      </c>
      <c r="H26" s="275">
        <v>2095783.8886732</v>
      </c>
      <c r="I26" s="273">
        <v>1654972.3286503095</v>
      </c>
    </row>
    <row r="27" spans="1:9" x14ac:dyDescent="0.2">
      <c r="B27" s="448" t="s">
        <v>596</v>
      </c>
      <c r="C27" s="284" t="s">
        <v>595</v>
      </c>
      <c r="D27" s="275">
        <v>17657.61205498</v>
      </c>
      <c r="E27" s="275">
        <v>16346.96801912</v>
      </c>
      <c r="F27" s="275">
        <v>13929.45957153</v>
      </c>
      <c r="G27" s="275">
        <v>13773.39912584</v>
      </c>
      <c r="H27" s="275">
        <v>14192.83392664</v>
      </c>
      <c r="I27" s="273">
        <v>11183.440184921492</v>
      </c>
    </row>
    <row r="28" spans="1:9" x14ac:dyDescent="0.2">
      <c r="B28" s="448" t="s">
        <v>597</v>
      </c>
      <c r="C28" s="284" t="s">
        <v>595</v>
      </c>
      <c r="D28" s="275">
        <v>24543.66630442</v>
      </c>
      <c r="E28" s="275">
        <v>13142.9992664</v>
      </c>
      <c r="F28" s="275">
        <v>10908.75799518</v>
      </c>
      <c r="G28" s="275">
        <v>14244.605038780001</v>
      </c>
      <c r="H28" s="275">
        <v>12122.47899811</v>
      </c>
      <c r="I28" s="273">
        <v>8978.823927821999</v>
      </c>
    </row>
    <row r="29" spans="1:9" s="10" customFormat="1" x14ac:dyDescent="0.2">
      <c r="A29" s="7"/>
      <c r="B29" s="448" t="s">
        <v>598</v>
      </c>
      <c r="C29" s="284" t="s">
        <v>595</v>
      </c>
      <c r="D29" s="275">
        <v>18087.4358054</v>
      </c>
      <c r="E29" s="275">
        <v>31248.654699999999</v>
      </c>
      <c r="F29" s="275">
        <v>3975.2080000000001</v>
      </c>
      <c r="G29" s="275">
        <v>4006.8418243619999</v>
      </c>
      <c r="H29" s="275">
        <v>38645.95782679</v>
      </c>
      <c r="I29" s="273">
        <v>9551.5018804619995</v>
      </c>
    </row>
    <row r="30" spans="1:9" x14ac:dyDescent="0.2">
      <c r="B30" s="448" t="s">
        <v>599</v>
      </c>
      <c r="C30" s="284" t="s">
        <v>595</v>
      </c>
      <c r="D30" s="275">
        <v>3124.9117000000001</v>
      </c>
      <c r="E30" s="275">
        <v>2745.2492999999999</v>
      </c>
      <c r="F30" s="275">
        <v>2843.3535000000002</v>
      </c>
      <c r="G30" s="275">
        <v>1178.358954926</v>
      </c>
      <c r="H30" s="275">
        <v>609.28599455999995</v>
      </c>
      <c r="I30" s="273">
        <v>202.69587455999999</v>
      </c>
    </row>
    <row r="31" spans="1:9" s="10" customFormat="1" x14ac:dyDescent="0.2">
      <c r="A31" s="7"/>
      <c r="B31" s="448" t="s">
        <v>600</v>
      </c>
      <c r="C31" s="284" t="s">
        <v>595</v>
      </c>
      <c r="D31" s="275">
        <v>6482.9784063999996</v>
      </c>
      <c r="E31" s="275">
        <v>5829.1814794000002</v>
      </c>
      <c r="F31" s="275">
        <v>6650.8700200000003</v>
      </c>
      <c r="G31" s="275">
        <v>6555.4779663179997</v>
      </c>
      <c r="H31" s="275">
        <v>5953.2294851349998</v>
      </c>
      <c r="I31" s="273">
        <v>5639.226045544</v>
      </c>
    </row>
    <row r="32" spans="1:9" x14ac:dyDescent="0.2">
      <c r="B32" s="448" t="s">
        <v>601</v>
      </c>
      <c r="C32" s="284" t="s">
        <v>595</v>
      </c>
      <c r="D32" s="275">
        <v>1882649.7844</v>
      </c>
      <c r="E32" s="275">
        <v>1688947.091</v>
      </c>
      <c r="F32" s="275">
        <v>1896360.3414729999</v>
      </c>
      <c r="G32" s="275">
        <v>2131022.9570320002</v>
      </c>
      <c r="H32" s="275">
        <v>2024260.1024420001</v>
      </c>
      <c r="I32" s="273">
        <v>1619416.6407369999</v>
      </c>
    </row>
    <row r="33" spans="2:9" x14ac:dyDescent="0.2">
      <c r="B33" s="124" t="s">
        <v>602</v>
      </c>
      <c r="C33" s="284" t="s">
        <v>595</v>
      </c>
      <c r="D33" s="275">
        <v>353695.60979999998</v>
      </c>
      <c r="E33" s="275">
        <v>239901.6594</v>
      </c>
      <c r="F33" s="275">
        <v>322067.08279999997</v>
      </c>
      <c r="G33" s="275">
        <v>203069.72684769999</v>
      </c>
      <c r="H33" s="275">
        <v>335212.09930179</v>
      </c>
      <c r="I33" s="273">
        <v>417738.23624396103</v>
      </c>
    </row>
    <row r="34" spans="2:9" x14ac:dyDescent="0.2">
      <c r="B34" s="448" t="s">
        <v>603</v>
      </c>
      <c r="C34" s="284" t="s">
        <v>595</v>
      </c>
      <c r="D34" s="275"/>
      <c r="E34" s="275"/>
      <c r="F34" s="275"/>
      <c r="G34" s="275"/>
      <c r="H34" s="275"/>
      <c r="I34" s="273">
        <v>20767.2289704</v>
      </c>
    </row>
    <row r="35" spans="2:9" x14ac:dyDescent="0.2">
      <c r="B35" s="448" t="s">
        <v>604</v>
      </c>
      <c r="C35" s="284" t="s">
        <v>595</v>
      </c>
      <c r="D35" s="275"/>
      <c r="E35" s="275"/>
      <c r="F35" s="275"/>
      <c r="G35" s="275"/>
      <c r="H35" s="275">
        <v>4952.143829787</v>
      </c>
      <c r="I35" s="273">
        <v>24551.429085560998</v>
      </c>
    </row>
    <row r="36" spans="2:9" x14ac:dyDescent="0.2">
      <c r="B36" s="448" t="s">
        <v>605</v>
      </c>
      <c r="C36" s="284" t="s">
        <v>595</v>
      </c>
      <c r="D36" s="275">
        <v>11387.420400000001</v>
      </c>
      <c r="E36" s="275">
        <v>14392.8861</v>
      </c>
      <c r="F36" s="275"/>
      <c r="G36" s="275"/>
      <c r="H36" s="275"/>
      <c r="I36" s="273"/>
    </row>
    <row r="37" spans="2:9" x14ac:dyDescent="0.2">
      <c r="B37" s="448" t="s">
        <v>606</v>
      </c>
      <c r="C37" s="284" t="s">
        <v>595</v>
      </c>
      <c r="D37" s="275">
        <v>19625.589800000002</v>
      </c>
      <c r="E37" s="275">
        <v>16852.7801</v>
      </c>
      <c r="F37" s="275">
        <v>11577.6059</v>
      </c>
      <c r="G37" s="275">
        <v>3675.2276160000001</v>
      </c>
      <c r="H37" s="275">
        <v>15706.737072</v>
      </c>
      <c r="I37" s="273">
        <v>11929.942188000001</v>
      </c>
    </row>
    <row r="38" spans="2:9" x14ac:dyDescent="0.2">
      <c r="B38" s="448" t="s">
        <v>607</v>
      </c>
      <c r="C38" s="284" t="s">
        <v>595</v>
      </c>
      <c r="D38" s="275">
        <v>322682.59960000002</v>
      </c>
      <c r="E38" s="275">
        <v>208655.9932</v>
      </c>
      <c r="F38" s="275">
        <v>310489.47690000001</v>
      </c>
      <c r="G38" s="275">
        <v>199394.4992317</v>
      </c>
      <c r="H38" s="275">
        <v>314553.21840000001</v>
      </c>
      <c r="I38" s="273">
        <v>360489.636</v>
      </c>
    </row>
    <row r="39" spans="2:9" x14ac:dyDescent="0.2">
      <c r="B39" s="124" t="s">
        <v>608</v>
      </c>
      <c r="C39" s="284" t="s">
        <v>595</v>
      </c>
      <c r="D39" s="275">
        <v>641479.40302800003</v>
      </c>
      <c r="E39" s="275">
        <v>639057.44420000003</v>
      </c>
      <c r="F39" s="275">
        <v>722633.56499999994</v>
      </c>
      <c r="G39" s="275">
        <v>773777.57157459995</v>
      </c>
      <c r="H39" s="275">
        <v>746122.77114079997</v>
      </c>
      <c r="I39" s="273">
        <v>716617.18320467114</v>
      </c>
    </row>
    <row r="40" spans="2:9" x14ac:dyDescent="0.2">
      <c r="B40" s="448" t="s">
        <v>609</v>
      </c>
      <c r="C40" s="284" t="s">
        <v>595</v>
      </c>
      <c r="D40" s="275">
        <v>514967.59742799995</v>
      </c>
      <c r="E40" s="275">
        <v>497546.34940000006</v>
      </c>
      <c r="F40" s="275">
        <v>583200.84759999998</v>
      </c>
      <c r="G40" s="275">
        <v>619246.9714866</v>
      </c>
      <c r="H40" s="275">
        <v>600236.1393408</v>
      </c>
      <c r="I40" s="273">
        <v>592458.5951046712</v>
      </c>
    </row>
    <row r="41" spans="2:9" x14ac:dyDescent="0.2">
      <c r="B41" s="448" t="s">
        <v>610</v>
      </c>
      <c r="C41" s="284" t="s">
        <v>595</v>
      </c>
      <c r="D41" s="275">
        <v>126511.80560000001</v>
      </c>
      <c r="E41" s="275">
        <v>141511.09479999999</v>
      </c>
      <c r="F41" s="275">
        <v>139432.71739999999</v>
      </c>
      <c r="G41" s="275">
        <v>154530.60008800001</v>
      </c>
      <c r="H41" s="275">
        <v>145886.6318</v>
      </c>
      <c r="I41" s="273">
        <v>116613.9234</v>
      </c>
    </row>
    <row r="42" spans="2:9" x14ac:dyDescent="0.2">
      <c r="B42" s="448" t="s">
        <v>611</v>
      </c>
      <c r="C42" s="284"/>
      <c r="D42" s="275"/>
      <c r="E42" s="275"/>
      <c r="F42" s="275"/>
      <c r="G42" s="275"/>
      <c r="H42" s="275"/>
      <c r="I42" s="273">
        <v>7544.6647000000003</v>
      </c>
    </row>
    <row r="43" spans="2:9" x14ac:dyDescent="0.2">
      <c r="B43" s="127" t="s">
        <v>612</v>
      </c>
      <c r="C43" s="284" t="s">
        <v>595</v>
      </c>
      <c r="D43" s="275">
        <v>3434.6988000000001</v>
      </c>
      <c r="E43" s="275">
        <v>825.72479999999996</v>
      </c>
      <c r="F43" s="275">
        <v>5196.2795999999998</v>
      </c>
      <c r="G43" s="275">
        <v>5838.3641280000002</v>
      </c>
      <c r="H43" s="275">
        <v>7757.4205080000002</v>
      </c>
      <c r="I43" s="273">
        <v>11745.368892</v>
      </c>
    </row>
    <row r="44" spans="2:9" x14ac:dyDescent="0.2">
      <c r="B44" s="124" t="s">
        <v>613</v>
      </c>
      <c r="C44" s="284" t="s">
        <v>595</v>
      </c>
      <c r="D44" s="275">
        <v>4417.4768000000004</v>
      </c>
      <c r="E44" s="275">
        <v>5390.3324000000002</v>
      </c>
      <c r="F44" s="275">
        <v>3888</v>
      </c>
      <c r="G44" s="275">
        <v>128.19159999999999</v>
      </c>
      <c r="H44" s="275">
        <v>269.37432000000001</v>
      </c>
      <c r="I44" s="273">
        <v>461.87287199999997</v>
      </c>
    </row>
    <row r="45" spans="2:9" x14ac:dyDescent="0.2">
      <c r="B45" s="124" t="s">
        <v>614</v>
      </c>
      <c r="C45" s="284" t="s">
        <v>595</v>
      </c>
      <c r="D45" s="275">
        <v>2946738.6234992002</v>
      </c>
      <c r="E45" s="275">
        <v>2632654.6397648999</v>
      </c>
      <c r="F45" s="275">
        <v>2980676.9179596999</v>
      </c>
      <c r="G45" s="275">
        <v>3153339.1108924998</v>
      </c>
      <c r="H45" s="275">
        <v>3184606.8053037999</v>
      </c>
      <c r="I45" s="273">
        <v>2800611.2441189415</v>
      </c>
    </row>
    <row r="46" spans="2:9" x14ac:dyDescent="0.2">
      <c r="B46" s="128"/>
      <c r="C46" s="285"/>
      <c r="D46" s="272"/>
      <c r="E46" s="272"/>
      <c r="F46" s="272"/>
      <c r="G46" s="272"/>
      <c r="H46" s="272"/>
      <c r="I46" s="162"/>
    </row>
    <row r="47" spans="2:9" x14ac:dyDescent="0.2">
      <c r="B47" s="127" t="s">
        <v>615</v>
      </c>
      <c r="C47" s="286" t="s">
        <v>590</v>
      </c>
      <c r="D47" s="277">
        <v>0.17</v>
      </c>
      <c r="E47" s="277">
        <v>0.2</v>
      </c>
      <c r="F47" s="277">
        <v>0.25</v>
      </c>
      <c r="G47" s="277">
        <v>0.26</v>
      </c>
      <c r="H47" s="277">
        <v>0.32</v>
      </c>
      <c r="I47" s="287">
        <v>0.37</v>
      </c>
    </row>
    <row r="48" spans="2:9" x14ac:dyDescent="0.2">
      <c r="B48" s="128"/>
      <c r="C48" s="285"/>
      <c r="D48" s="272"/>
      <c r="E48" s="272"/>
      <c r="F48" s="272"/>
      <c r="G48" s="272"/>
      <c r="H48" s="272"/>
      <c r="I48" s="162"/>
    </row>
    <row r="49" spans="2:9" x14ac:dyDescent="0.2">
      <c r="B49" s="276" t="s">
        <v>16</v>
      </c>
      <c r="C49" s="288" t="s">
        <v>616</v>
      </c>
      <c r="D49" s="275">
        <v>818538506.52749109</v>
      </c>
      <c r="E49" s="275">
        <v>731292955.49023438</v>
      </c>
      <c r="F49" s="275">
        <v>827965810.54429007</v>
      </c>
      <c r="G49" s="275">
        <v>875927530.80338526</v>
      </c>
      <c r="H49" s="275">
        <v>884613001</v>
      </c>
      <c r="I49" s="273">
        <v>777947568</v>
      </c>
    </row>
    <row r="50" spans="2:9" x14ac:dyDescent="0.2">
      <c r="B50" s="289" t="s">
        <v>17</v>
      </c>
      <c r="C50" s="288" t="s">
        <v>616</v>
      </c>
      <c r="D50" s="275">
        <v>124800046.636959</v>
      </c>
      <c r="E50" s="275">
        <v>122758670.84206</v>
      </c>
      <c r="F50" s="275">
        <v>114285732.388522</v>
      </c>
      <c r="G50" s="275">
        <v>113325569.712244</v>
      </c>
      <c r="H50" s="275">
        <v>112990828</v>
      </c>
      <c r="I50" s="273">
        <v>101237029</v>
      </c>
    </row>
    <row r="51" spans="2:9" x14ac:dyDescent="0.2">
      <c r="B51" s="289"/>
      <c r="C51" s="288"/>
      <c r="D51" s="275"/>
      <c r="E51" s="275"/>
      <c r="F51" s="275"/>
      <c r="G51" s="275"/>
      <c r="H51" s="275"/>
      <c r="I51" s="273"/>
    </row>
    <row r="52" spans="2:9" x14ac:dyDescent="0.2">
      <c r="B52" s="289" t="s">
        <v>18</v>
      </c>
      <c r="C52" s="288" t="s">
        <v>616</v>
      </c>
      <c r="D52" s="275">
        <v>103164768.24807</v>
      </c>
      <c r="E52" s="275">
        <v>102063254.59206</v>
      </c>
      <c r="F52" s="275">
        <v>93587142.499632999</v>
      </c>
      <c r="G52" s="275">
        <v>91857494.745578006</v>
      </c>
      <c r="H52" s="275">
        <v>90562665</v>
      </c>
      <c r="I52" s="273">
        <v>80224063</v>
      </c>
    </row>
    <row r="53" spans="2:9" x14ac:dyDescent="0.2">
      <c r="B53" s="276" t="s">
        <v>19</v>
      </c>
      <c r="C53" s="288" t="s">
        <v>616</v>
      </c>
      <c r="D53" s="275">
        <v>21635278.388889</v>
      </c>
      <c r="E53" s="275">
        <v>20695416.25</v>
      </c>
      <c r="F53" s="275">
        <v>20698589.888889</v>
      </c>
      <c r="G53" s="275">
        <v>21468074.966666002</v>
      </c>
      <c r="H53" s="275">
        <v>22428163</v>
      </c>
      <c r="I53" s="273">
        <v>21012966</v>
      </c>
    </row>
    <row r="54" spans="2:9" x14ac:dyDescent="0.2">
      <c r="B54" s="276" t="s">
        <v>617</v>
      </c>
      <c r="C54" s="288" t="s">
        <v>616</v>
      </c>
      <c r="D54" s="275">
        <v>640349783.46417105</v>
      </c>
      <c r="E54" s="275">
        <v>553776998.76801443</v>
      </c>
      <c r="F54" s="275">
        <v>627234264.71096003</v>
      </c>
      <c r="G54" s="275">
        <v>660989316.47710526</v>
      </c>
      <c r="H54" s="275">
        <v>677356676</v>
      </c>
      <c r="I54" s="273">
        <v>578887239</v>
      </c>
    </row>
    <row r="55" spans="2:9" x14ac:dyDescent="0.2">
      <c r="B55" s="276" t="s">
        <v>618</v>
      </c>
      <c r="C55" s="288" t="s">
        <v>616</v>
      </c>
      <c r="D55" s="275">
        <v>178188723.06332001</v>
      </c>
      <c r="E55" s="275">
        <v>177515956.72222</v>
      </c>
      <c r="F55" s="275">
        <v>200731545.83333001</v>
      </c>
      <c r="G55" s="275">
        <v>214938214.32628</v>
      </c>
      <c r="H55" s="275">
        <v>207256325</v>
      </c>
      <c r="I55" s="273">
        <v>199060329</v>
      </c>
    </row>
    <row r="56" spans="2:9" x14ac:dyDescent="0.2">
      <c r="B56" s="131"/>
      <c r="C56" s="274"/>
      <c r="D56" s="272"/>
      <c r="E56" s="272"/>
      <c r="F56" s="272"/>
      <c r="G56" s="272"/>
      <c r="H56" s="272"/>
      <c r="I56" s="162"/>
    </row>
    <row r="57" spans="2:9" x14ac:dyDescent="0.2">
      <c r="B57" s="131" t="s">
        <v>627</v>
      </c>
      <c r="C57" s="274"/>
      <c r="D57" s="272"/>
      <c r="E57" s="272"/>
      <c r="F57" s="272"/>
      <c r="G57" s="272"/>
      <c r="H57" s="272"/>
      <c r="I57" s="162"/>
    </row>
    <row r="58" spans="2:9" x14ac:dyDescent="0.2">
      <c r="B58" s="276" t="s">
        <v>626</v>
      </c>
      <c r="C58" s="271" t="s">
        <v>584</v>
      </c>
      <c r="D58" s="272"/>
      <c r="E58" s="272"/>
      <c r="F58" s="290">
        <f>839220</f>
        <v>839220</v>
      </c>
      <c r="G58" s="275">
        <v>443800</v>
      </c>
      <c r="H58" s="275">
        <v>687926</v>
      </c>
      <c r="I58" s="291">
        <v>812620</v>
      </c>
    </row>
    <row r="59" spans="2:9" x14ac:dyDescent="0.2">
      <c r="B59" s="276" t="s">
        <v>619</v>
      </c>
      <c r="C59" s="271"/>
      <c r="D59" s="272"/>
      <c r="E59" s="272"/>
      <c r="F59" s="292" t="s">
        <v>620</v>
      </c>
      <c r="G59" s="272" t="s">
        <v>621</v>
      </c>
      <c r="H59" s="272" t="s">
        <v>622</v>
      </c>
      <c r="I59" s="293" t="s">
        <v>623</v>
      </c>
    </row>
    <row r="60" spans="2:9" x14ac:dyDescent="0.2">
      <c r="B60" s="114"/>
      <c r="C60" s="271"/>
      <c r="D60" s="272"/>
      <c r="E60" s="272"/>
      <c r="F60" s="272"/>
      <c r="G60" s="272"/>
      <c r="H60" s="272"/>
      <c r="I60" s="162"/>
    </row>
    <row r="61" spans="2:9" x14ac:dyDescent="0.2">
      <c r="B61" s="131" t="s">
        <v>59</v>
      </c>
      <c r="C61" s="274"/>
      <c r="D61" s="272"/>
      <c r="E61" s="272"/>
      <c r="F61" s="272"/>
      <c r="G61" s="272"/>
      <c r="H61" s="272"/>
      <c r="I61" s="162"/>
    </row>
    <row r="62" spans="2:9" x14ac:dyDescent="0.2">
      <c r="B62" s="276" t="s">
        <v>624</v>
      </c>
      <c r="C62" s="271" t="s">
        <v>590</v>
      </c>
      <c r="D62" s="272"/>
      <c r="E62" s="294">
        <v>0.63</v>
      </c>
      <c r="F62" s="294">
        <v>0.67</v>
      </c>
      <c r="G62" s="295">
        <v>0.56999999999999995</v>
      </c>
      <c r="H62" s="295">
        <v>0.59</v>
      </c>
      <c r="I62" s="287">
        <v>0.59</v>
      </c>
    </row>
    <row r="63" spans="2:9" x14ac:dyDescent="0.2">
      <c r="B63" s="131"/>
      <c r="C63" s="274"/>
      <c r="D63" s="272"/>
      <c r="E63" s="272"/>
      <c r="F63" s="272"/>
      <c r="G63" s="272"/>
      <c r="H63" s="272"/>
      <c r="I63" s="162"/>
    </row>
    <row r="64" spans="2:9" x14ac:dyDescent="0.2">
      <c r="B64" s="114"/>
      <c r="C64" s="271"/>
      <c r="D64" s="272"/>
      <c r="E64" s="272"/>
      <c r="F64" s="272"/>
      <c r="G64" s="272"/>
      <c r="H64" s="272"/>
      <c r="I64" s="293"/>
    </row>
    <row r="65" spans="2:9" x14ac:dyDescent="0.2">
      <c r="B65" s="114"/>
      <c r="C65" s="271"/>
      <c r="D65" s="272"/>
      <c r="E65" s="272"/>
      <c r="F65" s="272"/>
      <c r="G65" s="272"/>
      <c r="H65" s="272"/>
      <c r="I65" s="293"/>
    </row>
    <row r="66" spans="2:9" x14ac:dyDescent="0.2">
      <c r="B66" s="296" t="s">
        <v>625</v>
      </c>
      <c r="C66" s="271"/>
      <c r="D66" s="272"/>
      <c r="E66" s="272"/>
      <c r="F66" s="272"/>
      <c r="G66" s="272"/>
      <c r="H66" s="272"/>
      <c r="I66" s="293"/>
    </row>
    <row r="67" spans="2:9" x14ac:dyDescent="0.2">
      <c r="B67" s="131"/>
      <c r="C67" s="274"/>
      <c r="D67" s="272"/>
      <c r="E67" s="272"/>
      <c r="F67" s="272"/>
      <c r="G67" s="272"/>
      <c r="H67" s="272"/>
      <c r="I67" s="293"/>
    </row>
    <row r="68" spans="2:9" x14ac:dyDescent="0.2">
      <c r="B68" s="114"/>
      <c r="C68" s="271"/>
      <c r="D68" s="272"/>
      <c r="E68" s="272"/>
      <c r="F68" s="272"/>
      <c r="G68" s="272"/>
      <c r="H68" s="272"/>
      <c r="I68" s="293"/>
    </row>
    <row r="69" spans="2:9" x14ac:dyDescent="0.2">
      <c r="B69" s="131"/>
      <c r="C69" s="274"/>
      <c r="D69" s="272"/>
      <c r="E69" s="272"/>
      <c r="F69" s="272"/>
      <c r="G69" s="272"/>
      <c r="H69" s="272"/>
      <c r="I69" s="293"/>
    </row>
    <row r="70" spans="2:9" x14ac:dyDescent="0.2">
      <c r="B70" s="114"/>
      <c r="C70" s="271"/>
      <c r="D70" s="272"/>
      <c r="E70" s="272"/>
      <c r="F70" s="272"/>
      <c r="G70" s="272"/>
      <c r="H70" s="272"/>
      <c r="I70" s="293"/>
    </row>
    <row r="73" spans="2:9" x14ac:dyDescent="0.2">
      <c r="B73" s="146"/>
      <c r="C73" s="195"/>
    </row>
    <row r="78" spans="2:9" x14ac:dyDescent="0.2">
      <c r="B78" s="146"/>
      <c r="C78" s="195"/>
    </row>
  </sheetData>
  <sheetProtection algorithmName="SHA-512" hashValue="at50SYlXDUzg26vrmsa4JEO9CdPOhqxWQBHI3bAgdDBQNw87iG8y0+9GjbTaIlcI5BLKieqHmk2X05Uns6UbTA==" saltValue="ys/97KTwYKXPymIJl6NPjw==" spinCount="100000" sheet="1" objects="1" scenario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DECB-9EF1-43DB-927D-64D62BA35B40}">
  <sheetPr>
    <tabColor rgb="FF1C8759"/>
  </sheetPr>
  <dimension ref="A1:G78"/>
  <sheetViews>
    <sheetView showGridLines="0" zoomScaleNormal="100" workbookViewId="0">
      <pane ySplit="2" topLeftCell="A20" activePane="bottomLeft" state="frozen"/>
      <selection activeCell="H1" sqref="H1:NX10"/>
      <selection pane="bottomLeft" sqref="A1:B2"/>
    </sheetView>
  </sheetViews>
  <sheetFormatPr defaultColWidth="8.75" defaultRowHeight="12.75" x14ac:dyDescent="0.2"/>
  <cols>
    <col min="1" max="1" width="0.875" style="7" customWidth="1"/>
    <col min="2" max="2" width="59.125" style="162" customWidth="1"/>
    <col min="3" max="6" width="8.75" style="115"/>
    <col min="7" max="7" width="8.75" style="161"/>
    <col min="8" max="16384" width="8.75" style="114"/>
  </cols>
  <sheetData>
    <row r="1" spans="1:7" s="7" customFormat="1" ht="13.15" customHeight="1" x14ac:dyDescent="0.2">
      <c r="A1" s="201" t="s">
        <v>48</v>
      </c>
      <c r="B1" s="205"/>
      <c r="C1" s="206">
        <v>2019</v>
      </c>
      <c r="D1" s="200">
        <v>2020</v>
      </c>
      <c r="E1" s="200">
        <v>2021</v>
      </c>
      <c r="F1" s="200">
        <v>2022</v>
      </c>
      <c r="G1" s="203">
        <v>2023</v>
      </c>
    </row>
    <row r="2" spans="1:7" s="8" customFormat="1" ht="13.9" customHeight="1" x14ac:dyDescent="0.2">
      <c r="A2" s="201"/>
      <c r="B2" s="205"/>
      <c r="C2" s="207"/>
      <c r="D2" s="208"/>
      <c r="E2" s="208"/>
      <c r="F2" s="208"/>
      <c r="G2" s="204"/>
    </row>
    <row r="3" spans="1:7" s="270" customFormat="1" ht="13.9" customHeight="1" x14ac:dyDescent="0.2">
      <c r="A3" s="186"/>
      <c r="B3" s="187"/>
      <c r="C3" s="269"/>
      <c r="D3" s="269"/>
      <c r="E3" s="269"/>
      <c r="F3" s="269"/>
      <c r="G3" s="188"/>
    </row>
    <row r="4" spans="1:7" s="7" customFormat="1" x14ac:dyDescent="0.2">
      <c r="B4" s="11"/>
      <c r="C4" s="10"/>
      <c r="D4" s="10"/>
      <c r="E4" s="10"/>
      <c r="F4" s="10"/>
      <c r="G4" s="12"/>
    </row>
    <row r="5" spans="1:7" s="7" customFormat="1" x14ac:dyDescent="0.2">
      <c r="B5" s="11"/>
      <c r="C5" s="10"/>
      <c r="D5" s="10"/>
      <c r="E5" s="10"/>
      <c r="F5" s="10"/>
      <c r="G5" s="12"/>
    </row>
    <row r="6" spans="1:7" x14ac:dyDescent="0.2">
      <c r="B6" s="160" t="s">
        <v>548</v>
      </c>
    </row>
    <row r="7" spans="1:7" x14ac:dyDescent="0.2">
      <c r="B7" s="162" t="s">
        <v>21</v>
      </c>
      <c r="C7" s="165">
        <v>2583</v>
      </c>
      <c r="D7" s="165">
        <v>3003</v>
      </c>
      <c r="E7" s="165">
        <v>3315</v>
      </c>
      <c r="F7" s="165">
        <v>2884</v>
      </c>
      <c r="G7" s="166">
        <v>2929</v>
      </c>
    </row>
    <row r="8" spans="1:7" x14ac:dyDescent="0.2">
      <c r="B8" s="162" t="s">
        <v>22</v>
      </c>
      <c r="C8" s="165">
        <v>614</v>
      </c>
      <c r="D8" s="165">
        <v>816</v>
      </c>
      <c r="E8" s="165">
        <v>933</v>
      </c>
      <c r="F8" s="165">
        <v>961</v>
      </c>
      <c r="G8" s="166">
        <v>845</v>
      </c>
    </row>
    <row r="9" spans="1:7" x14ac:dyDescent="0.2">
      <c r="B9" s="162" t="s">
        <v>23</v>
      </c>
      <c r="C9" s="165">
        <v>311</v>
      </c>
      <c r="D9" s="165">
        <v>381</v>
      </c>
      <c r="E9" s="165">
        <v>418</v>
      </c>
      <c r="F9" s="165">
        <v>454</v>
      </c>
      <c r="G9" s="166">
        <v>460</v>
      </c>
    </row>
    <row r="10" spans="1:7" x14ac:dyDescent="0.2">
      <c r="B10" s="162" t="s">
        <v>24</v>
      </c>
      <c r="C10" s="165">
        <v>1072</v>
      </c>
      <c r="D10" s="165">
        <v>1484</v>
      </c>
      <c r="E10" s="165">
        <v>1469</v>
      </c>
      <c r="F10" s="165">
        <v>1526</v>
      </c>
      <c r="G10" s="166">
        <v>1618</v>
      </c>
    </row>
    <row r="11" spans="1:7" x14ac:dyDescent="0.2">
      <c r="B11" s="163" t="s">
        <v>25</v>
      </c>
      <c r="C11" s="167">
        <v>4580</v>
      </c>
      <c r="D11" s="167">
        <v>5684</v>
      </c>
      <c r="E11" s="167">
        <v>6135</v>
      </c>
      <c r="F11" s="167">
        <v>5825</v>
      </c>
      <c r="G11" s="168">
        <v>5852</v>
      </c>
    </row>
    <row r="13" spans="1:7" x14ac:dyDescent="0.2">
      <c r="B13" s="160" t="s">
        <v>549</v>
      </c>
    </row>
    <row r="14" spans="1:7" x14ac:dyDescent="0.2">
      <c r="B14" s="162" t="s">
        <v>26</v>
      </c>
      <c r="C14" s="165">
        <v>2851</v>
      </c>
      <c r="D14" s="165">
        <v>3044</v>
      </c>
      <c r="E14" s="165">
        <v>3766</v>
      </c>
      <c r="F14" s="165">
        <v>3656</v>
      </c>
      <c r="G14" s="166">
        <v>3650</v>
      </c>
    </row>
    <row r="15" spans="1:7" x14ac:dyDescent="0.2">
      <c r="B15" s="162" t="s">
        <v>27</v>
      </c>
      <c r="C15" s="165">
        <v>1134</v>
      </c>
      <c r="D15" s="165">
        <v>1189</v>
      </c>
      <c r="E15" s="165">
        <v>1342</v>
      </c>
      <c r="F15" s="165">
        <v>1311</v>
      </c>
      <c r="G15" s="166">
        <v>1307</v>
      </c>
    </row>
    <row r="16" spans="1:7" x14ac:dyDescent="0.2">
      <c r="B16" s="162" t="s">
        <v>14</v>
      </c>
      <c r="C16" s="165">
        <v>647</v>
      </c>
      <c r="D16" s="165">
        <v>689</v>
      </c>
      <c r="E16" s="165">
        <v>929</v>
      </c>
      <c r="F16" s="165">
        <v>939</v>
      </c>
      <c r="G16" s="166">
        <v>898</v>
      </c>
    </row>
    <row r="17" spans="2:7" x14ac:dyDescent="0.2">
      <c r="B17" s="163" t="s">
        <v>25</v>
      </c>
      <c r="C17" s="167">
        <v>4632</v>
      </c>
      <c r="D17" s="167">
        <v>4922</v>
      </c>
      <c r="E17" s="167">
        <v>6037</v>
      </c>
      <c r="F17" s="167">
        <v>5906</v>
      </c>
      <c r="G17" s="168">
        <v>5855</v>
      </c>
    </row>
    <row r="19" spans="2:7" x14ac:dyDescent="0.2">
      <c r="B19" s="160" t="s">
        <v>551</v>
      </c>
    </row>
    <row r="20" spans="2:7" x14ac:dyDescent="0.2">
      <c r="B20" s="162" t="s">
        <v>32</v>
      </c>
      <c r="C20" s="115" t="s">
        <v>550</v>
      </c>
      <c r="D20" s="115" t="s">
        <v>550</v>
      </c>
      <c r="E20" s="169">
        <v>6.3E-2</v>
      </c>
      <c r="F20" s="169">
        <v>6.4000000000000001E-2</v>
      </c>
      <c r="G20" s="170">
        <v>5.1999999999999998E-2</v>
      </c>
    </row>
    <row r="21" spans="2:7" x14ac:dyDescent="0.2">
      <c r="B21" s="162" t="s">
        <v>33</v>
      </c>
      <c r="C21" s="115" t="s">
        <v>550</v>
      </c>
      <c r="D21" s="115" t="s">
        <v>550</v>
      </c>
      <c r="E21" s="169">
        <v>0.29599999999999999</v>
      </c>
      <c r="F21" s="169">
        <v>0.30399999999999999</v>
      </c>
      <c r="G21" s="170">
        <v>0.30299999999999999</v>
      </c>
    </row>
    <row r="22" spans="2:7" x14ac:dyDescent="0.2">
      <c r="B22" s="162" t="s">
        <v>34</v>
      </c>
      <c r="C22" s="115" t="s">
        <v>550</v>
      </c>
      <c r="D22" s="115" t="s">
        <v>550</v>
      </c>
      <c r="E22" s="169">
        <v>0.28199999999999997</v>
      </c>
      <c r="F22" s="169">
        <v>0.29899999999999999</v>
      </c>
      <c r="G22" s="170">
        <v>0.308</v>
      </c>
    </row>
    <row r="23" spans="2:7" x14ac:dyDescent="0.2">
      <c r="B23" s="162" t="s">
        <v>35</v>
      </c>
      <c r="C23" s="115" t="s">
        <v>550</v>
      </c>
      <c r="D23" s="115" t="s">
        <v>550</v>
      </c>
      <c r="E23" s="169">
        <v>0.23200000000000001</v>
      </c>
      <c r="F23" s="169">
        <v>0.23200000000000001</v>
      </c>
      <c r="G23" s="170">
        <v>0.22700000000000001</v>
      </c>
    </row>
    <row r="24" spans="2:7" x14ac:dyDescent="0.2">
      <c r="B24" s="162" t="s">
        <v>36</v>
      </c>
      <c r="C24" s="115" t="s">
        <v>550</v>
      </c>
      <c r="D24" s="115" t="s">
        <v>550</v>
      </c>
      <c r="E24" s="169">
        <v>0.122</v>
      </c>
      <c r="F24" s="169">
        <v>9.8000000000000004E-2</v>
      </c>
      <c r="G24" s="170">
        <v>0.104</v>
      </c>
    </row>
    <row r="25" spans="2:7" x14ac:dyDescent="0.2">
      <c r="B25" s="162" t="s">
        <v>37</v>
      </c>
      <c r="C25" s="115" t="s">
        <v>550</v>
      </c>
      <c r="D25" s="115" t="s">
        <v>550</v>
      </c>
      <c r="E25" s="169">
        <v>5.0000000000000001E-3</v>
      </c>
      <c r="F25" s="169">
        <v>3.0000000000000001E-3</v>
      </c>
      <c r="G25" s="170">
        <v>5.0000000000000001E-3</v>
      </c>
    </row>
    <row r="27" spans="2:7" x14ac:dyDescent="0.2">
      <c r="B27" s="160" t="s">
        <v>552</v>
      </c>
    </row>
    <row r="28" spans="2:7" x14ac:dyDescent="0.2">
      <c r="B28" s="171" t="s">
        <v>38</v>
      </c>
    </row>
    <row r="29" spans="2:7" x14ac:dyDescent="0.2">
      <c r="B29" s="164" t="s">
        <v>41</v>
      </c>
      <c r="C29" s="169">
        <v>0.66700000000000004</v>
      </c>
      <c r="D29" s="169">
        <v>0.625</v>
      </c>
      <c r="E29" s="169">
        <v>0.5</v>
      </c>
      <c r="F29" s="169">
        <v>0.5</v>
      </c>
      <c r="G29" s="170">
        <v>0.5</v>
      </c>
    </row>
    <row r="30" spans="2:7" x14ac:dyDescent="0.2">
      <c r="B30" s="164" t="s">
        <v>42</v>
      </c>
      <c r="C30" s="169">
        <v>0.33300000000000002</v>
      </c>
      <c r="D30" s="169">
        <v>0.375</v>
      </c>
      <c r="E30" s="169">
        <v>0.5</v>
      </c>
      <c r="F30" s="169">
        <v>0.5</v>
      </c>
      <c r="G30" s="170">
        <v>0.5</v>
      </c>
    </row>
    <row r="31" spans="2:7" x14ac:dyDescent="0.2">
      <c r="B31" s="171" t="s">
        <v>40</v>
      </c>
    </row>
    <row r="32" spans="2:7" x14ac:dyDescent="0.2">
      <c r="B32" s="164" t="s">
        <v>41</v>
      </c>
      <c r="C32" s="169" t="s">
        <v>550</v>
      </c>
      <c r="D32" s="169" t="s">
        <v>550</v>
      </c>
      <c r="E32" s="169">
        <v>0.64</v>
      </c>
      <c r="F32" s="169">
        <v>0.62</v>
      </c>
      <c r="G32" s="170">
        <v>0.61</v>
      </c>
    </row>
    <row r="33" spans="2:7" x14ac:dyDescent="0.2">
      <c r="B33" s="164" t="s">
        <v>42</v>
      </c>
      <c r="C33" s="169" t="s">
        <v>550</v>
      </c>
      <c r="D33" s="169" t="s">
        <v>550</v>
      </c>
      <c r="E33" s="169">
        <v>0.36</v>
      </c>
      <c r="F33" s="169">
        <v>0.38</v>
      </c>
      <c r="G33" s="170">
        <v>0.39</v>
      </c>
    </row>
    <row r="34" spans="2:7" x14ac:dyDescent="0.2">
      <c r="B34" s="171" t="s">
        <v>43</v>
      </c>
      <c r="C34" s="169"/>
      <c r="D34" s="169"/>
      <c r="E34" s="169"/>
      <c r="F34" s="169"/>
      <c r="G34" s="170"/>
    </row>
    <row r="35" spans="2:7" x14ac:dyDescent="0.2">
      <c r="B35" s="164" t="s">
        <v>41</v>
      </c>
      <c r="C35" s="169">
        <v>0.66600000000000004</v>
      </c>
      <c r="D35" s="169">
        <v>0.63900000000000001</v>
      </c>
      <c r="E35" s="169">
        <v>0.63</v>
      </c>
      <c r="F35" s="169">
        <v>0.6</v>
      </c>
      <c r="G35" s="170">
        <v>0.6</v>
      </c>
    </row>
    <row r="36" spans="2:7" x14ac:dyDescent="0.2">
      <c r="B36" s="164" t="s">
        <v>42</v>
      </c>
      <c r="C36" s="169">
        <v>0.33400000000000002</v>
      </c>
      <c r="D36" s="169">
        <v>0.36099999999999999</v>
      </c>
      <c r="E36" s="169">
        <v>0.37</v>
      </c>
      <c r="F36" s="169">
        <v>0.4</v>
      </c>
      <c r="G36" s="170">
        <v>0.4</v>
      </c>
    </row>
    <row r="38" spans="2:7" x14ac:dyDescent="0.2">
      <c r="B38" s="160" t="s">
        <v>553</v>
      </c>
    </row>
    <row r="39" spans="2:7" x14ac:dyDescent="0.2">
      <c r="B39" s="171" t="s">
        <v>43</v>
      </c>
    </row>
    <row r="40" spans="2:7" x14ac:dyDescent="0.2">
      <c r="B40" s="164" t="s">
        <v>28</v>
      </c>
      <c r="C40" s="172" t="s">
        <v>241</v>
      </c>
      <c r="D40" s="178">
        <v>0.98</v>
      </c>
      <c r="E40" s="178">
        <v>0.97</v>
      </c>
      <c r="F40" s="178">
        <v>0.96399999999999997</v>
      </c>
      <c r="G40" s="179">
        <v>0.97399999999999998</v>
      </c>
    </row>
    <row r="41" spans="2:7" x14ac:dyDescent="0.2">
      <c r="B41" s="164" t="s">
        <v>29</v>
      </c>
      <c r="C41" s="172" t="s">
        <v>241</v>
      </c>
      <c r="D41" s="178">
        <v>0.02</v>
      </c>
      <c r="E41" s="178">
        <v>0.03</v>
      </c>
      <c r="F41" s="178">
        <v>3.5999999999999997E-2</v>
      </c>
      <c r="G41" s="179">
        <v>2.5999999999999999E-2</v>
      </c>
    </row>
    <row r="42" spans="2:7" x14ac:dyDescent="0.2">
      <c r="B42" s="171" t="s">
        <v>43</v>
      </c>
      <c r="D42" s="169"/>
      <c r="E42" s="169"/>
      <c r="F42" s="169"/>
      <c r="G42" s="170"/>
    </row>
    <row r="43" spans="2:7" x14ac:dyDescent="0.2">
      <c r="B43" s="164" t="s">
        <v>30</v>
      </c>
      <c r="C43" s="172" t="s">
        <v>241</v>
      </c>
      <c r="D43" s="178">
        <v>0.94</v>
      </c>
      <c r="E43" s="178">
        <v>0.95</v>
      </c>
      <c r="F43" s="178">
        <v>0.95299999999999996</v>
      </c>
      <c r="G43" s="179">
        <v>0.95599999999999996</v>
      </c>
    </row>
    <row r="44" spans="2:7" x14ac:dyDescent="0.2">
      <c r="B44" s="164" t="s">
        <v>31</v>
      </c>
      <c r="C44" s="172" t="s">
        <v>241</v>
      </c>
      <c r="D44" s="178">
        <v>0.06</v>
      </c>
      <c r="E44" s="178">
        <v>0.05</v>
      </c>
      <c r="F44" s="178">
        <v>4.7E-2</v>
      </c>
      <c r="G44" s="179">
        <v>4.3999999999999997E-2</v>
      </c>
    </row>
    <row r="46" spans="2:7" x14ac:dyDescent="0.2">
      <c r="B46" s="160" t="s">
        <v>555</v>
      </c>
      <c r="E46" s="173"/>
      <c r="F46" s="173"/>
      <c r="G46" s="174"/>
    </row>
    <row r="47" spans="2:7" x14ac:dyDescent="0.2">
      <c r="B47" s="162" t="s">
        <v>54</v>
      </c>
      <c r="C47" s="115" t="s">
        <v>241</v>
      </c>
      <c r="D47" s="115" t="s">
        <v>241</v>
      </c>
      <c r="E47" s="173">
        <v>1</v>
      </c>
      <c r="F47" s="173">
        <v>1</v>
      </c>
      <c r="G47" s="174">
        <v>1</v>
      </c>
    </row>
    <row r="49" spans="2:7" x14ac:dyDescent="0.2">
      <c r="B49" s="160" t="s">
        <v>554</v>
      </c>
    </row>
    <row r="50" spans="2:7" x14ac:dyDescent="0.2">
      <c r="B50" s="162" t="s">
        <v>47</v>
      </c>
      <c r="C50" s="169">
        <v>0.84</v>
      </c>
      <c r="D50" s="169">
        <v>0.85</v>
      </c>
      <c r="E50" s="169">
        <v>0.84</v>
      </c>
      <c r="F50" s="169">
        <v>0.81</v>
      </c>
      <c r="G50" s="170">
        <v>0.83</v>
      </c>
    </row>
    <row r="51" spans="2:7" x14ac:dyDescent="0.2">
      <c r="B51" s="162" t="s">
        <v>46</v>
      </c>
      <c r="C51" s="169">
        <v>0.61</v>
      </c>
      <c r="D51" s="169">
        <v>0.63</v>
      </c>
      <c r="E51" s="169">
        <v>0.6</v>
      </c>
      <c r="F51" s="169">
        <v>0.56000000000000005</v>
      </c>
      <c r="G51" s="170">
        <v>0.71</v>
      </c>
    </row>
    <row r="53" spans="2:7" x14ac:dyDescent="0.2">
      <c r="B53" s="160" t="s">
        <v>560</v>
      </c>
    </row>
    <row r="54" spans="2:7" x14ac:dyDescent="0.2">
      <c r="B54" s="162" t="s">
        <v>44</v>
      </c>
      <c r="C54" s="115" t="s">
        <v>578</v>
      </c>
      <c r="D54" s="115" t="s">
        <v>578</v>
      </c>
      <c r="E54" s="115" t="s">
        <v>579</v>
      </c>
      <c r="F54" s="115" t="s">
        <v>580</v>
      </c>
      <c r="G54" s="161" t="s">
        <v>581</v>
      </c>
    </row>
    <row r="55" spans="2:7" x14ac:dyDescent="0.2">
      <c r="B55" s="162" t="s">
        <v>45</v>
      </c>
      <c r="C55" s="115">
        <v>18.399999999999999</v>
      </c>
      <c r="D55" s="115">
        <v>17.3</v>
      </c>
      <c r="E55" s="119">
        <v>15.4</v>
      </c>
      <c r="F55" s="115">
        <v>26.1</v>
      </c>
      <c r="G55" s="161">
        <v>33.700000000000003</v>
      </c>
    </row>
    <row r="57" spans="2:7" x14ac:dyDescent="0.2">
      <c r="B57" s="162" t="s">
        <v>565</v>
      </c>
    </row>
    <row r="58" spans="2:7" x14ac:dyDescent="0.2">
      <c r="B58" s="162" t="s">
        <v>559</v>
      </c>
      <c r="C58" s="115" t="s">
        <v>241</v>
      </c>
      <c r="D58" s="115" t="s">
        <v>241</v>
      </c>
      <c r="E58" s="115" t="s">
        <v>241</v>
      </c>
      <c r="F58" s="173">
        <v>0.68</v>
      </c>
      <c r="G58" s="174">
        <v>0.68</v>
      </c>
    </row>
    <row r="59" spans="2:7" x14ac:dyDescent="0.2">
      <c r="F59" s="173"/>
      <c r="G59" s="174"/>
    </row>
    <row r="60" spans="2:7" x14ac:dyDescent="0.2">
      <c r="B60" s="160" t="s">
        <v>566</v>
      </c>
    </row>
    <row r="61" spans="2:7" x14ac:dyDescent="0.2">
      <c r="B61" s="162" t="s">
        <v>50</v>
      </c>
      <c r="C61" s="165">
        <v>5883</v>
      </c>
      <c r="D61" s="165">
        <v>2559</v>
      </c>
      <c r="E61" s="165">
        <v>2750</v>
      </c>
      <c r="F61" s="165">
        <v>5336</v>
      </c>
      <c r="G61" s="166">
        <v>5310</v>
      </c>
    </row>
    <row r="62" spans="2:7" x14ac:dyDescent="0.2">
      <c r="F62" s="173"/>
      <c r="G62" s="174"/>
    </row>
    <row r="63" spans="2:7" x14ac:dyDescent="0.2">
      <c r="B63" s="160" t="s">
        <v>561</v>
      </c>
    </row>
    <row r="64" spans="2:7" x14ac:dyDescent="0.2">
      <c r="B64" s="162" t="s">
        <v>49</v>
      </c>
      <c r="C64" s="115" t="s">
        <v>241</v>
      </c>
      <c r="D64" s="115" t="s">
        <v>241</v>
      </c>
      <c r="E64" s="169">
        <v>8.1000000000000003E-2</v>
      </c>
      <c r="F64" s="169">
        <v>8.5000000000000006E-2</v>
      </c>
      <c r="G64" s="170">
        <v>9.0999999999999998E-2</v>
      </c>
    </row>
    <row r="66" spans="2:7" x14ac:dyDescent="0.2">
      <c r="B66" s="162" t="s">
        <v>558</v>
      </c>
    </row>
    <row r="67" spans="2:7" x14ac:dyDescent="0.2">
      <c r="B67" s="162" t="s">
        <v>556</v>
      </c>
      <c r="C67" s="169">
        <v>0.4</v>
      </c>
      <c r="D67" s="169">
        <v>0.4</v>
      </c>
      <c r="E67" s="169">
        <v>0.4</v>
      </c>
      <c r="F67" s="169">
        <v>0.4</v>
      </c>
      <c r="G67" s="170">
        <v>0.42</v>
      </c>
    </row>
    <row r="69" spans="2:7" x14ac:dyDescent="0.2">
      <c r="B69" s="160" t="s">
        <v>562</v>
      </c>
    </row>
    <row r="70" spans="2:7" x14ac:dyDescent="0.2">
      <c r="B70" s="162" t="s">
        <v>525</v>
      </c>
      <c r="C70" s="175">
        <v>44</v>
      </c>
      <c r="D70" s="175">
        <v>37</v>
      </c>
      <c r="E70" s="175">
        <v>81</v>
      </c>
      <c r="F70" s="175">
        <v>90</v>
      </c>
      <c r="G70" s="176">
        <v>27</v>
      </c>
    </row>
    <row r="71" spans="2:7" x14ac:dyDescent="0.2">
      <c r="B71" s="162" t="s">
        <v>557</v>
      </c>
      <c r="C71" s="169">
        <v>0.23899999999999999</v>
      </c>
      <c r="D71" s="169">
        <v>0.192</v>
      </c>
      <c r="E71" s="169">
        <v>0.21099999999999999</v>
      </c>
      <c r="F71" s="169">
        <v>0.157</v>
      </c>
      <c r="G71" s="170">
        <v>0.121</v>
      </c>
    </row>
    <row r="72" spans="2:7" x14ac:dyDescent="0.2">
      <c r="C72" s="169"/>
      <c r="D72" s="169"/>
      <c r="E72" s="169"/>
      <c r="F72" s="169"/>
      <c r="G72" s="170"/>
    </row>
    <row r="73" spans="2:7" x14ac:dyDescent="0.2">
      <c r="B73" s="160" t="s">
        <v>563</v>
      </c>
    </row>
    <row r="74" spans="2:7" x14ac:dyDescent="0.2">
      <c r="B74" s="162" t="s">
        <v>52</v>
      </c>
      <c r="C74" s="177">
        <v>0.5</v>
      </c>
      <c r="D74" s="115">
        <v>0.61</v>
      </c>
      <c r="E74" s="115">
        <v>0.76</v>
      </c>
      <c r="F74" s="115">
        <v>0.74</v>
      </c>
      <c r="G74" s="161">
        <v>0.72</v>
      </c>
    </row>
    <row r="75" spans="2:7" x14ac:dyDescent="0.2">
      <c r="B75" s="162" t="s">
        <v>53</v>
      </c>
      <c r="C75" s="180" t="s">
        <v>241</v>
      </c>
      <c r="D75" s="180" t="s">
        <v>241</v>
      </c>
      <c r="E75" s="115">
        <v>3.4000000000000002E-2</v>
      </c>
      <c r="F75" s="115">
        <v>3.4000000000000002E-2</v>
      </c>
      <c r="G75" s="161">
        <v>0.10100000000000001</v>
      </c>
    </row>
    <row r="77" spans="2:7" x14ac:dyDescent="0.2">
      <c r="B77" s="160" t="s">
        <v>564</v>
      </c>
    </row>
    <row r="78" spans="2:7" x14ac:dyDescent="0.2">
      <c r="B78" s="162" t="s">
        <v>51</v>
      </c>
      <c r="C78" s="115" t="s">
        <v>241</v>
      </c>
      <c r="D78" s="115" t="s">
        <v>241</v>
      </c>
      <c r="E78" s="115">
        <v>9</v>
      </c>
      <c r="F78" s="115">
        <v>12</v>
      </c>
      <c r="G78" s="161">
        <v>13</v>
      </c>
    </row>
  </sheetData>
  <sheetProtection algorithmName="SHA-512" hashValue="RmOTN7i76X2UWkBFbfouhxpvHmMDHZ5eHNUmzDDz8j8OT8rKl6ZMAjHEqKqhvDKnBEnHAEQM98kcC6HUC2C41A==" saltValue="q7hHtUexegAb88smH3epGA==" spinCount="100000" sheet="1" objects="1" scenarios="1"/>
  <mergeCells count="6">
    <mergeCell ref="G1:G2"/>
    <mergeCell ref="A1:B2"/>
    <mergeCell ref="C1:C2"/>
    <mergeCell ref="D1:D2"/>
    <mergeCell ref="E1:E2"/>
    <mergeCell ref="F1:F2"/>
  </mergeCells>
  <pageMargins left="0.7" right="0.7" top="0.75" bottom="0.75" header="0.3" footer="0.3"/>
  <customProperties>
    <customPr name="EpmWorksheetKeyString_GUID" r:id="rId1"/>
  </customPropertie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32EF037FD0D74EBA1F039B1AFC8851" ma:contentTypeVersion="11" ma:contentTypeDescription="Create a new document." ma:contentTypeScope="" ma:versionID="c716b851088f2b5128b10cd97b7d89cf">
  <xsd:schema xmlns:xsd="http://www.w3.org/2001/XMLSchema" xmlns:xs="http://www.w3.org/2001/XMLSchema" xmlns:p="http://schemas.microsoft.com/office/2006/metadata/properties" xmlns:ns2="f160c41b-0854-4cd5-91f1-cff5744c2f27" xmlns:ns3="4ee6d254-1741-4268-9308-15a26b914f01" targetNamespace="http://schemas.microsoft.com/office/2006/metadata/properties" ma:root="true" ma:fieldsID="3a9eee01c64ba72b02a36ecfeae890ca" ns2:_="" ns3:_="">
    <xsd:import namespace="f160c41b-0854-4cd5-91f1-cff5744c2f27"/>
    <xsd:import namespace="4ee6d254-1741-4268-9308-15a26b914f0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60c41b-0854-4cd5-91f1-cff5744c2f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a53082d-18ce-407c-a14e-5d55dfd800a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ee6d254-1741-4268-9308-15a26b914f0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bb282b3-8584-4506-b0c4-8969f0fd354e}" ma:internalName="TaxCatchAll" ma:showField="CatchAllData" ma:web="4ee6d254-1741-4268-9308-15a26b914f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ee6d254-1741-4268-9308-15a26b914f01" xsi:nil="true"/>
    <lcf76f155ced4ddcb4097134ff3c332f xmlns="f160c41b-0854-4cd5-91f1-cff5744c2f2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C757EB-E5C0-48E9-9D25-37B167E2D0B1}"/>
</file>

<file path=customXml/itemProps2.xml><?xml version="1.0" encoding="utf-8"?>
<ds:datastoreItem xmlns:ds="http://schemas.openxmlformats.org/officeDocument/2006/customXml" ds:itemID="{6724FDC4-DC06-42DD-A329-E9BBAD145BE0}"/>
</file>

<file path=customXml/itemProps3.xml><?xml version="1.0" encoding="utf-8"?>
<ds:datastoreItem xmlns:ds="http://schemas.openxmlformats.org/officeDocument/2006/customXml" ds:itemID="{83F511E8-C4D7-4BAE-9769-17554C7EB7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4</vt:i4>
      </vt:variant>
    </vt:vector>
  </HeadingPairs>
  <TitlesOfParts>
    <vt:vector size="19" baseType="lpstr">
      <vt:lpstr>Home</vt:lpstr>
      <vt:lpstr>Financial &gt;</vt:lpstr>
      <vt:lpstr>Sectors</vt:lpstr>
      <vt:lpstr>Income statement</vt:lpstr>
      <vt:lpstr>Cashflow statement</vt:lpstr>
      <vt:lpstr>Balance sheet</vt:lpstr>
      <vt:lpstr>Non-financial &gt;</vt:lpstr>
      <vt:lpstr>Climate</vt:lpstr>
      <vt:lpstr>People &amp; safety</vt:lpstr>
      <vt:lpstr>Environmental Stewardship</vt:lpstr>
      <vt:lpstr>GRI index</vt:lpstr>
      <vt:lpstr>GRI disclosures</vt:lpstr>
      <vt:lpstr>SASB  ISSB</vt:lpstr>
      <vt:lpstr>PAI statement</vt:lpstr>
      <vt:lpstr>Re-statements</vt:lpstr>
      <vt:lpstr>'Balance sheet'!Print_Area</vt:lpstr>
      <vt:lpstr>'Cashflow statement'!Print_Area</vt:lpstr>
      <vt:lpstr>'Income statement'!Print_Area</vt:lpstr>
      <vt:lpstr>Sectors!Print_Area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Gruchy, Reece</dc:creator>
  <cp:lastModifiedBy>Law, Zoe</cp:lastModifiedBy>
  <cp:lastPrinted>2024-03-14T09:09:22Z</cp:lastPrinted>
  <dcterms:created xsi:type="dcterms:W3CDTF">2023-10-30T19:37:34Z</dcterms:created>
  <dcterms:modified xsi:type="dcterms:W3CDTF">2024-03-15T06:26:49Z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0x010100D832EF037FD0D74EBA1F039B1AFC8851</vt:lpwstr>
  </property>
</Properties>
</file>